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8800" windowHeight="12180"/>
  </bookViews>
  <sheets>
    <sheet name="Ejecución Junio 2025" sheetId="1" r:id="rId1"/>
  </sheets>
  <definedNames>
    <definedName name="_xlnm._FilterDatabase" localSheetId="0" hidden="1">'Ejecución Junio 2025'!$B$3:$K$294</definedName>
    <definedName name="_xlnm.Print_Area" localSheetId="0">'Ejecución Junio 2025'!$A$2:$K$305</definedName>
    <definedName name="_xlnm.Print_Titles" localSheetId="0">'Ejecución Junio 2025'!$3:$3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1" i="1" l="1"/>
  <c r="G231" i="1"/>
  <c r="H231" i="1"/>
  <c r="I231" i="1"/>
  <c r="J231" i="1"/>
  <c r="E46" i="1"/>
  <c r="F46" i="1"/>
  <c r="G46" i="1"/>
  <c r="H46" i="1"/>
  <c r="I46" i="1"/>
  <c r="J46" i="1"/>
  <c r="E40" i="1"/>
  <c r="F40" i="1"/>
  <c r="G40" i="1"/>
  <c r="H40" i="1"/>
  <c r="I40" i="1"/>
  <c r="J40" i="1"/>
  <c r="E31" i="1"/>
  <c r="F31" i="1"/>
  <c r="G31" i="1"/>
  <c r="H31" i="1"/>
  <c r="I31" i="1"/>
  <c r="J31" i="1"/>
  <c r="E23" i="1"/>
  <c r="E22" i="1" s="1"/>
  <c r="F23" i="1"/>
  <c r="F22" i="1" s="1"/>
  <c r="G23" i="1"/>
  <c r="G22" i="1" s="1"/>
  <c r="H23" i="1"/>
  <c r="H22" i="1" s="1"/>
  <c r="I23" i="1"/>
  <c r="I22" i="1" s="1"/>
  <c r="J23" i="1"/>
  <c r="J22" i="1" s="1"/>
  <c r="E9" i="1"/>
  <c r="F9" i="1"/>
  <c r="G9" i="1"/>
  <c r="H9" i="1"/>
  <c r="I9" i="1"/>
  <c r="J9" i="1"/>
  <c r="J20" i="1" l="1"/>
  <c r="I280" i="1" l="1"/>
  <c r="I278" i="1"/>
  <c r="I276" i="1"/>
  <c r="I275" i="1" s="1"/>
  <c r="I269" i="1"/>
  <c r="I268" i="1"/>
  <c r="I267" i="1" s="1"/>
  <c r="I263" i="1"/>
  <c r="I261" i="1"/>
  <c r="I259" i="1"/>
  <c r="I258" i="1" s="1"/>
  <c r="I249" i="1"/>
  <c r="I248" i="1" s="1"/>
  <c r="I244" i="1"/>
  <c r="I242" i="1"/>
  <c r="I240" i="1"/>
  <c r="I239" i="1" s="1"/>
  <c r="I230" i="1"/>
  <c r="I226" i="1"/>
  <c r="I224" i="1"/>
  <c r="I222" i="1"/>
  <c r="I213" i="1"/>
  <c r="I210" i="1"/>
  <c r="I207" i="1"/>
  <c r="I202" i="1"/>
  <c r="I200" i="1"/>
  <c r="I198" i="1"/>
  <c r="I193" i="1"/>
  <c r="I190" i="1"/>
  <c r="I187" i="1"/>
  <c r="I184" i="1"/>
  <c r="I179" i="1"/>
  <c r="I174" i="1"/>
  <c r="I173" i="1" s="1"/>
  <c r="I161" i="1"/>
  <c r="I158" i="1"/>
  <c r="I154" i="1"/>
  <c r="I151" i="1"/>
  <c r="I148" i="1"/>
  <c r="I145" i="1"/>
  <c r="I141" i="1"/>
  <c r="I137" i="1"/>
  <c r="I131" i="1"/>
  <c r="I129" i="1"/>
  <c r="I123" i="1"/>
  <c r="I118" i="1"/>
  <c r="I114" i="1"/>
  <c r="I112" i="1" s="1"/>
  <c r="I108" i="1"/>
  <c r="I106" i="1"/>
  <c r="I103" i="1"/>
  <c r="I100" i="1"/>
  <c r="I97" i="1" s="1"/>
  <c r="I78" i="1"/>
  <c r="I74" i="1"/>
  <c r="I65" i="1"/>
  <c r="I61" i="1"/>
  <c r="I58" i="1"/>
  <c r="I55" i="1"/>
  <c r="I36" i="1"/>
  <c r="I34" i="1" s="1"/>
  <c r="I28" i="1"/>
  <c r="I20" i="1"/>
  <c r="I18" i="1"/>
  <c r="I16" i="1"/>
  <c r="I14" i="1"/>
  <c r="I11" i="1"/>
  <c r="I8" i="1" l="1"/>
  <c r="I153" i="1"/>
  <c r="I274" i="1"/>
  <c r="I284" i="1" s="1"/>
  <c r="I89" i="1"/>
  <c r="I238" i="1"/>
  <c r="I237" i="1" s="1"/>
  <c r="I236" i="1" s="1"/>
  <c r="I257" i="1"/>
  <c r="I256" i="1" s="1"/>
  <c r="I255" i="1" s="1"/>
  <c r="I105" i="1"/>
  <c r="I206" i="1"/>
  <c r="I197" i="1"/>
  <c r="I196" i="1" s="1"/>
  <c r="I27" i="1"/>
  <c r="I178" i="1"/>
  <c r="I136" i="1"/>
  <c r="I221" i="1"/>
  <c r="I220" i="1" s="1"/>
  <c r="I7" i="1" l="1"/>
  <c r="I45" i="1"/>
  <c r="I111" i="1"/>
  <c r="I195" i="1"/>
  <c r="I273" i="1"/>
  <c r="I272" i="1" s="1"/>
  <c r="I253" i="1"/>
  <c r="I270" i="1"/>
  <c r="K260" i="1"/>
  <c r="K262" i="1"/>
  <c r="K264" i="1"/>
  <c r="K265" i="1"/>
  <c r="K266" i="1"/>
  <c r="K283" i="1"/>
  <c r="K282" i="1"/>
  <c r="K281" i="1"/>
  <c r="K277" i="1"/>
  <c r="I6" i="1" l="1"/>
  <c r="I5" i="1" s="1"/>
  <c r="I219" i="1"/>
  <c r="I218" i="1" s="1"/>
  <c r="I216" i="1"/>
  <c r="H280" i="1"/>
  <c r="H278" i="1"/>
  <c r="H276" i="1"/>
  <c r="H275" i="1" s="1"/>
  <c r="H268" i="1"/>
  <c r="H267" i="1" s="1"/>
  <c r="H263" i="1"/>
  <c r="H261" i="1"/>
  <c r="H259" i="1"/>
  <c r="H258" i="1" s="1"/>
  <c r="H249" i="1"/>
  <c r="H248" i="1" s="1"/>
  <c r="H244" i="1"/>
  <c r="H242" i="1"/>
  <c r="H240" i="1"/>
  <c r="H239" i="1" s="1"/>
  <c r="H230" i="1"/>
  <c r="H226" i="1"/>
  <c r="H224" i="1"/>
  <c r="H222" i="1"/>
  <c r="H213" i="1"/>
  <c r="H210" i="1"/>
  <c r="H207" i="1"/>
  <c r="H202" i="1"/>
  <c r="H200" i="1"/>
  <c r="H198" i="1"/>
  <c r="H193" i="1"/>
  <c r="H190" i="1"/>
  <c r="H187" i="1"/>
  <c r="H184" i="1"/>
  <c r="H179" i="1"/>
  <c r="H174" i="1"/>
  <c r="H173" i="1" s="1"/>
  <c r="H161" i="1"/>
  <c r="H158" i="1"/>
  <c r="H154" i="1"/>
  <c r="H151" i="1"/>
  <c r="H148" i="1"/>
  <c r="H145" i="1"/>
  <c r="H141" i="1"/>
  <c r="H137" i="1"/>
  <c r="H131" i="1"/>
  <c r="H129" i="1"/>
  <c r="H123" i="1"/>
  <c r="H118" i="1"/>
  <c r="H114" i="1"/>
  <c r="H112" i="1" s="1"/>
  <c r="H108" i="1"/>
  <c r="H106" i="1"/>
  <c r="H103" i="1"/>
  <c r="H97" i="1"/>
  <c r="H78" i="1"/>
  <c r="H74" i="1"/>
  <c r="H65" i="1"/>
  <c r="H61" i="1"/>
  <c r="H58" i="1"/>
  <c r="H55" i="1"/>
  <c r="H36" i="1"/>
  <c r="H34" i="1" s="1"/>
  <c r="H28" i="1"/>
  <c r="H20" i="1"/>
  <c r="H18" i="1"/>
  <c r="H16" i="1"/>
  <c r="H14" i="1"/>
  <c r="H11" i="1"/>
  <c r="I234" i="1" l="1"/>
  <c r="I4" i="1"/>
  <c r="I286" i="1"/>
  <c r="H8" i="1"/>
  <c r="H27" i="1"/>
  <c r="H7" i="1" s="1"/>
  <c r="H105" i="1"/>
  <c r="H178" i="1"/>
  <c r="H238" i="1"/>
  <c r="H237" i="1" s="1"/>
  <c r="H236" i="1" s="1"/>
  <c r="H257" i="1"/>
  <c r="H270" i="1" s="1"/>
  <c r="H89" i="1"/>
  <c r="H45" i="1" s="1"/>
  <c r="H197" i="1"/>
  <c r="H196" i="1" s="1"/>
  <c r="H153" i="1"/>
  <c r="H274" i="1"/>
  <c r="H273" i="1" s="1"/>
  <c r="H272" i="1" s="1"/>
  <c r="H206" i="1"/>
  <c r="H136" i="1"/>
  <c r="H221" i="1"/>
  <c r="H220" i="1" s="1"/>
  <c r="J213" i="1"/>
  <c r="G213" i="1"/>
  <c r="F213" i="1"/>
  <c r="E213" i="1"/>
  <c r="D213" i="1"/>
  <c r="K10" i="1"/>
  <c r="J240" i="1"/>
  <c r="J276" i="1"/>
  <c r="K9" i="1" l="1"/>
  <c r="H219" i="1"/>
  <c r="H218" i="1" s="1"/>
  <c r="H234" i="1" s="1"/>
  <c r="H253" i="1"/>
  <c r="H256" i="1"/>
  <c r="H255" i="1" s="1"/>
  <c r="H195" i="1"/>
  <c r="H111" i="1"/>
  <c r="H284" i="1"/>
  <c r="J145" i="1"/>
  <c r="G145" i="1"/>
  <c r="F145" i="1"/>
  <c r="E145" i="1"/>
  <c r="E114" i="1"/>
  <c r="E112" i="1" s="1"/>
  <c r="F114" i="1"/>
  <c r="G114" i="1"/>
  <c r="J114" i="1"/>
  <c r="J112" i="1" s="1"/>
  <c r="K91" i="1"/>
  <c r="K92" i="1"/>
  <c r="K93" i="1"/>
  <c r="K94" i="1"/>
  <c r="K95" i="1"/>
  <c r="K96" i="1"/>
  <c r="K90" i="1"/>
  <c r="K107" i="1"/>
  <c r="K104" i="1"/>
  <c r="K103" i="1" s="1"/>
  <c r="K102" i="1"/>
  <c r="K101" i="1"/>
  <c r="K100" i="1"/>
  <c r="K99" i="1"/>
  <c r="K98" i="1"/>
  <c r="K88" i="1"/>
  <c r="K87" i="1"/>
  <c r="K86" i="1"/>
  <c r="K85" i="1"/>
  <c r="K84" i="1"/>
  <c r="K83" i="1"/>
  <c r="K82" i="1"/>
  <c r="K81" i="1"/>
  <c r="K80" i="1"/>
  <c r="K79" i="1"/>
  <c r="K77" i="1"/>
  <c r="K76" i="1"/>
  <c r="K75" i="1"/>
  <c r="K73" i="1"/>
  <c r="K72" i="1"/>
  <c r="K71" i="1"/>
  <c r="K70" i="1"/>
  <c r="K69" i="1"/>
  <c r="K68" i="1"/>
  <c r="K67" i="1"/>
  <c r="K66" i="1"/>
  <c r="K64" i="1"/>
  <c r="K63" i="1"/>
  <c r="K62" i="1"/>
  <c r="K60" i="1"/>
  <c r="K59" i="1"/>
  <c r="K57" i="1"/>
  <c r="K56" i="1"/>
  <c r="K54" i="1"/>
  <c r="K53" i="1"/>
  <c r="K52" i="1"/>
  <c r="K51" i="1"/>
  <c r="K50" i="1"/>
  <c r="K49" i="1"/>
  <c r="K48" i="1"/>
  <c r="K47" i="1"/>
  <c r="E103" i="1"/>
  <c r="F103" i="1"/>
  <c r="G103" i="1"/>
  <c r="J103" i="1"/>
  <c r="K279" i="1"/>
  <c r="K269" i="1"/>
  <c r="K251" i="1"/>
  <c r="K250" i="1"/>
  <c r="K247" i="1"/>
  <c r="K246" i="1"/>
  <c r="K245" i="1"/>
  <c r="K243" i="1"/>
  <c r="K241" i="1"/>
  <c r="K232" i="1"/>
  <c r="K231" i="1" s="1"/>
  <c r="K229" i="1"/>
  <c r="K228" i="1"/>
  <c r="K227" i="1"/>
  <c r="K225" i="1"/>
  <c r="K223" i="1"/>
  <c r="K222" i="1" s="1"/>
  <c r="G222" i="1"/>
  <c r="J222" i="1"/>
  <c r="K215" i="1"/>
  <c r="K214" i="1"/>
  <c r="K212" i="1"/>
  <c r="K211" i="1"/>
  <c r="K209" i="1"/>
  <c r="K208" i="1"/>
  <c r="K205" i="1"/>
  <c r="K204" i="1"/>
  <c r="K203" i="1"/>
  <c r="K201" i="1"/>
  <c r="K199" i="1"/>
  <c r="K194" i="1"/>
  <c r="K192" i="1"/>
  <c r="K191" i="1"/>
  <c r="K189" i="1"/>
  <c r="K188" i="1"/>
  <c r="K186" i="1"/>
  <c r="K185" i="1"/>
  <c r="K183" i="1"/>
  <c r="K182" i="1"/>
  <c r="K181" i="1"/>
  <c r="K180" i="1"/>
  <c r="K177" i="1"/>
  <c r="K176" i="1"/>
  <c r="K175" i="1"/>
  <c r="K172" i="1"/>
  <c r="K171" i="1"/>
  <c r="K170" i="1"/>
  <c r="K169" i="1"/>
  <c r="K168" i="1"/>
  <c r="K167" i="1"/>
  <c r="K166" i="1"/>
  <c r="K165" i="1"/>
  <c r="K164" i="1"/>
  <c r="K163" i="1"/>
  <c r="K162" i="1"/>
  <c r="K160" i="1"/>
  <c r="K159" i="1"/>
  <c r="K157" i="1"/>
  <c r="K156" i="1"/>
  <c r="K155" i="1"/>
  <c r="K152" i="1"/>
  <c r="K150" i="1"/>
  <c r="K149" i="1"/>
  <c r="K147" i="1"/>
  <c r="K146" i="1"/>
  <c r="K144" i="1"/>
  <c r="K143" i="1"/>
  <c r="K142" i="1"/>
  <c r="K140" i="1"/>
  <c r="K139" i="1"/>
  <c r="K138" i="1"/>
  <c r="K135" i="1"/>
  <c r="K134" i="1"/>
  <c r="K133" i="1"/>
  <c r="K132" i="1"/>
  <c r="K130" i="1"/>
  <c r="K128" i="1"/>
  <c r="K127" i="1"/>
  <c r="K126" i="1"/>
  <c r="K125" i="1"/>
  <c r="K124" i="1"/>
  <c r="K21" i="1"/>
  <c r="K19" i="1"/>
  <c r="K122" i="1"/>
  <c r="K121" i="1"/>
  <c r="K120" i="1"/>
  <c r="K119" i="1"/>
  <c r="K117" i="1"/>
  <c r="K116" i="1"/>
  <c r="K115" i="1"/>
  <c r="K113" i="1"/>
  <c r="K110" i="1"/>
  <c r="K109" i="1"/>
  <c r="K44" i="1"/>
  <c r="K43" i="1"/>
  <c r="K42" i="1"/>
  <c r="K41" i="1"/>
  <c r="K39" i="1"/>
  <c r="K38" i="1"/>
  <c r="K37" i="1"/>
  <c r="K35" i="1"/>
  <c r="K33" i="1"/>
  <c r="K32" i="1"/>
  <c r="K31" i="1" s="1"/>
  <c r="K30" i="1"/>
  <c r="K29" i="1"/>
  <c r="K26" i="1"/>
  <c r="K25" i="1"/>
  <c r="K24" i="1"/>
  <c r="K23" i="1" s="1"/>
  <c r="K22" i="1" s="1"/>
  <c r="K17" i="1"/>
  <c r="K15" i="1"/>
  <c r="K13" i="1"/>
  <c r="K12" i="1"/>
  <c r="J280" i="1"/>
  <c r="J278" i="1"/>
  <c r="J275" i="1"/>
  <c r="J268" i="1"/>
  <c r="J267" i="1" s="1"/>
  <c r="J263" i="1"/>
  <c r="J261" i="1"/>
  <c r="J259" i="1"/>
  <c r="J258" i="1" s="1"/>
  <c r="J249" i="1"/>
  <c r="J248" i="1" s="1"/>
  <c r="J244" i="1"/>
  <c r="J242" i="1"/>
  <c r="J239" i="1" s="1"/>
  <c r="J230" i="1"/>
  <c r="J226" i="1"/>
  <c r="J224" i="1"/>
  <c r="J210" i="1"/>
  <c r="J207" i="1"/>
  <c r="J202" i="1"/>
  <c r="J200" i="1"/>
  <c r="J198" i="1"/>
  <c r="J193" i="1"/>
  <c r="J190" i="1"/>
  <c r="J187" i="1"/>
  <c r="J184" i="1"/>
  <c r="J179" i="1"/>
  <c r="J174" i="1"/>
  <c r="J173" i="1" s="1"/>
  <c r="J161" i="1"/>
  <c r="J158" i="1"/>
  <c r="J154" i="1"/>
  <c r="J151" i="1"/>
  <c r="J148" i="1"/>
  <c r="J141" i="1"/>
  <c r="J137" i="1"/>
  <c r="J131" i="1"/>
  <c r="J129" i="1"/>
  <c r="J123" i="1"/>
  <c r="J118" i="1"/>
  <c r="J108" i="1"/>
  <c r="J106" i="1"/>
  <c r="J97" i="1"/>
  <c r="J89" i="1" s="1"/>
  <c r="J78" i="1"/>
  <c r="J74" i="1"/>
  <c r="J65" i="1"/>
  <c r="J61" i="1"/>
  <c r="J58" i="1"/>
  <c r="J55" i="1"/>
  <c r="J36" i="1"/>
  <c r="J34" i="1" s="1"/>
  <c r="J28" i="1"/>
  <c r="J18" i="1"/>
  <c r="J16" i="1"/>
  <c r="J14" i="1"/>
  <c r="J11" i="1"/>
  <c r="H6" i="1" l="1"/>
  <c r="H5" i="1" s="1"/>
  <c r="H286" i="1" s="1"/>
  <c r="H4" i="1"/>
  <c r="K46" i="1"/>
  <c r="J8" i="1"/>
  <c r="K40" i="1"/>
  <c r="H216" i="1"/>
  <c r="K213" i="1"/>
  <c r="K145" i="1"/>
  <c r="J206" i="1"/>
  <c r="J136" i="1"/>
  <c r="K114" i="1"/>
  <c r="J221" i="1"/>
  <c r="J238" i="1"/>
  <c r="J237" i="1" s="1"/>
  <c r="J236" i="1" s="1"/>
  <c r="J197" i="1"/>
  <c r="J196" i="1" s="1"/>
  <c r="J274" i="1"/>
  <c r="J284" i="1" s="1"/>
  <c r="J257" i="1"/>
  <c r="J270" i="1" s="1"/>
  <c r="J27" i="1"/>
  <c r="J7" i="1" s="1"/>
  <c r="J105" i="1"/>
  <c r="J45" i="1" s="1"/>
  <c r="J153" i="1"/>
  <c r="J178" i="1"/>
  <c r="D74" i="1"/>
  <c r="E74" i="1"/>
  <c r="F74" i="1"/>
  <c r="G74" i="1"/>
  <c r="J220" i="1" l="1"/>
  <c r="J219" i="1" s="1"/>
  <c r="J218" i="1" s="1"/>
  <c r="J234" i="1" s="1"/>
  <c r="J195" i="1"/>
  <c r="J111" i="1"/>
  <c r="J6" i="1" s="1"/>
  <c r="J5" i="1" s="1"/>
  <c r="J253" i="1"/>
  <c r="J273" i="1"/>
  <c r="J272" i="1" s="1"/>
  <c r="J256" i="1"/>
  <c r="J255" i="1" s="1"/>
  <c r="J286" i="1" l="1"/>
  <c r="J4" i="1"/>
  <c r="J216" i="1"/>
  <c r="K278" i="1" l="1"/>
  <c r="K276" i="1"/>
  <c r="K268" i="1"/>
  <c r="K267" i="1" s="1"/>
  <c r="K261" i="1"/>
  <c r="K259" i="1"/>
  <c r="K244" i="1"/>
  <c r="K240" i="1"/>
  <c r="K226" i="1"/>
  <c r="K224" i="1"/>
  <c r="K210" i="1"/>
  <c r="K193" i="1"/>
  <c r="K190" i="1"/>
  <c r="K151" i="1"/>
  <c r="K148" i="1"/>
  <c r="K141" i="1"/>
  <c r="K137" i="1"/>
  <c r="K131" i="1"/>
  <c r="K129" i="1"/>
  <c r="K108" i="1"/>
  <c r="K106" i="1"/>
  <c r="K61" i="1"/>
  <c r="K58" i="1"/>
  <c r="K55" i="1"/>
  <c r="K36" i="1"/>
  <c r="K34" i="1" s="1"/>
  <c r="K20" i="1"/>
  <c r="K18" i="1"/>
  <c r="K16" i="1"/>
  <c r="K14" i="1"/>
  <c r="K136" i="1" l="1"/>
  <c r="K258" i="1"/>
  <c r="K78" i="1"/>
  <c r="K202" i="1"/>
  <c r="K187" i="1"/>
  <c r="K74" i="1"/>
  <c r="K158" i="1"/>
  <c r="K118" i="1"/>
  <c r="K207" i="1"/>
  <c r="K206" i="1" s="1"/>
  <c r="K28" i="1"/>
  <c r="K27" i="1" s="1"/>
  <c r="K263" i="1"/>
  <c r="K65" i="1"/>
  <c r="K45" i="1" s="1"/>
  <c r="K184" i="1"/>
  <c r="K179" i="1"/>
  <c r="K154" i="1"/>
  <c r="K174" i="1"/>
  <c r="K173" i="1" s="1"/>
  <c r="K161" i="1"/>
  <c r="K11" i="1"/>
  <c r="K280" i="1"/>
  <c r="K123" i="1"/>
  <c r="K275" i="1"/>
  <c r="K112" i="1"/>
  <c r="K105" i="1"/>
  <c r="K221" i="1"/>
  <c r="K220" i="1" s="1"/>
  <c r="K97" i="1"/>
  <c r="K89" i="1" s="1"/>
  <c r="G280" i="1"/>
  <c r="G278" i="1"/>
  <c r="G276" i="1"/>
  <c r="G275" i="1" s="1"/>
  <c r="G268" i="1"/>
  <c r="G267" i="1" s="1"/>
  <c r="G263" i="1"/>
  <c r="G261" i="1"/>
  <c r="G259" i="1"/>
  <c r="G258" i="1" s="1"/>
  <c r="G249" i="1"/>
  <c r="G248" i="1" s="1"/>
  <c r="G244" i="1"/>
  <c r="G242" i="1"/>
  <c r="G240" i="1" s="1"/>
  <c r="G239" i="1" s="1"/>
  <c r="G230" i="1"/>
  <c r="G226" i="1"/>
  <c r="G224" i="1"/>
  <c r="G210" i="1"/>
  <c r="G207" i="1"/>
  <c r="G202" i="1"/>
  <c r="G200" i="1"/>
  <c r="G198" i="1"/>
  <c r="G193" i="1"/>
  <c r="G190" i="1"/>
  <c r="G187" i="1"/>
  <c r="G184" i="1"/>
  <c r="G179" i="1"/>
  <c r="G174" i="1"/>
  <c r="G173" i="1" s="1"/>
  <c r="G161" i="1"/>
  <c r="G158" i="1"/>
  <c r="G154" i="1"/>
  <c r="G151" i="1"/>
  <c r="G148" i="1"/>
  <c r="G141" i="1"/>
  <c r="G137" i="1"/>
  <c r="G131" i="1"/>
  <c r="G129" i="1"/>
  <c r="G123" i="1"/>
  <c r="G118" i="1"/>
  <c r="G112" i="1"/>
  <c r="G108" i="1"/>
  <c r="G106" i="1"/>
  <c r="G97" i="1"/>
  <c r="G89" i="1" s="1"/>
  <c r="G78" i="1"/>
  <c r="G65" i="1"/>
  <c r="G61" i="1"/>
  <c r="G58" i="1"/>
  <c r="G55" i="1"/>
  <c r="G36" i="1"/>
  <c r="G34" i="1" s="1"/>
  <c r="G28" i="1"/>
  <c r="G20" i="1"/>
  <c r="G18" i="1"/>
  <c r="G16" i="1"/>
  <c r="G14" i="1"/>
  <c r="G11" i="1"/>
  <c r="K8" i="1" l="1"/>
  <c r="G8" i="1"/>
  <c r="K7" i="1"/>
  <c r="K153" i="1"/>
  <c r="K111" i="1" s="1"/>
  <c r="K257" i="1"/>
  <c r="K270" i="1" s="1"/>
  <c r="G178" i="1"/>
  <c r="G136" i="1"/>
  <c r="G153" i="1"/>
  <c r="G238" i="1"/>
  <c r="G253" i="1" s="1"/>
  <c r="G221" i="1"/>
  <c r="G220" i="1" s="1"/>
  <c r="K274" i="1"/>
  <c r="K284" i="1" s="1"/>
  <c r="K178" i="1"/>
  <c r="G206" i="1"/>
  <c r="G197" i="1"/>
  <c r="G196" i="1" s="1"/>
  <c r="G105" i="1"/>
  <c r="G45" i="1" s="1"/>
  <c r="G27" i="1"/>
  <c r="G7" i="1" s="1"/>
  <c r="G257" i="1"/>
  <c r="G270" i="1" s="1"/>
  <c r="G274" i="1"/>
  <c r="K233" i="1"/>
  <c r="F280" i="1"/>
  <c r="F278" i="1"/>
  <c r="F276" i="1"/>
  <c r="F275" i="1" s="1"/>
  <c r="F268" i="1"/>
  <c r="F267" i="1" s="1"/>
  <c r="F263" i="1"/>
  <c r="F261" i="1"/>
  <c r="F259" i="1"/>
  <c r="F258" i="1" s="1"/>
  <c r="F249" i="1"/>
  <c r="F248" i="1" s="1"/>
  <c r="F244" i="1"/>
  <c r="F242" i="1"/>
  <c r="F240" i="1" s="1"/>
  <c r="F239" i="1" s="1"/>
  <c r="F230" i="1"/>
  <c r="F226" i="1"/>
  <c r="F224" i="1"/>
  <c r="F222" i="1"/>
  <c r="F210" i="1"/>
  <c r="F207" i="1"/>
  <c r="F202" i="1"/>
  <c r="F200" i="1"/>
  <c r="F198" i="1"/>
  <c r="F193" i="1"/>
  <c r="F190" i="1"/>
  <c r="F187" i="1"/>
  <c r="F184" i="1"/>
  <c r="F179" i="1"/>
  <c r="F174" i="1"/>
  <c r="F173" i="1" s="1"/>
  <c r="F161" i="1"/>
  <c r="F158" i="1"/>
  <c r="F154" i="1"/>
  <c r="F151" i="1"/>
  <c r="F148" i="1"/>
  <c r="F141" i="1"/>
  <c r="F137" i="1"/>
  <c r="F131" i="1"/>
  <c r="F129" i="1"/>
  <c r="F123" i="1"/>
  <c r="F118" i="1"/>
  <c r="F112" i="1"/>
  <c r="F108" i="1"/>
  <c r="F106" i="1"/>
  <c r="F97" i="1"/>
  <c r="F89" i="1" s="1"/>
  <c r="F78" i="1"/>
  <c r="F65" i="1"/>
  <c r="F61" i="1"/>
  <c r="F58" i="1"/>
  <c r="F55" i="1"/>
  <c r="F36" i="1"/>
  <c r="F34" i="1" s="1"/>
  <c r="F28" i="1"/>
  <c r="F20" i="1"/>
  <c r="F18" i="1"/>
  <c r="F16" i="1"/>
  <c r="F14" i="1"/>
  <c r="F11" i="1"/>
  <c r="F8" i="1" l="1"/>
  <c r="G219" i="1"/>
  <c r="G218" i="1" s="1"/>
  <c r="G234" i="1" s="1"/>
  <c r="K6" i="1"/>
  <c r="G195" i="1"/>
  <c r="K256" i="1"/>
  <c r="K255" i="1" s="1"/>
  <c r="G237" i="1"/>
  <c r="G236" i="1" s="1"/>
  <c r="F136" i="1"/>
  <c r="K273" i="1"/>
  <c r="K272" i="1" s="1"/>
  <c r="G111" i="1"/>
  <c r="G6" i="1" s="1"/>
  <c r="G5" i="1" s="1"/>
  <c r="F105" i="1"/>
  <c r="F45" i="1" s="1"/>
  <c r="G273" i="1"/>
  <c r="G272" i="1" s="1"/>
  <c r="G284" i="1"/>
  <c r="G256" i="1"/>
  <c r="G255" i="1" s="1"/>
  <c r="F27" i="1"/>
  <c r="F7" i="1" s="1"/>
  <c r="F197" i="1"/>
  <c r="F196" i="1" s="1"/>
  <c r="F178" i="1"/>
  <c r="F153" i="1"/>
  <c r="F274" i="1"/>
  <c r="F257" i="1"/>
  <c r="F238" i="1"/>
  <c r="F221" i="1"/>
  <c r="F220" i="1" s="1"/>
  <c r="F206" i="1"/>
  <c r="G4" i="1" l="1"/>
  <c r="F219" i="1"/>
  <c r="F218" i="1" s="1"/>
  <c r="F234" i="1" s="1"/>
  <c r="G216" i="1"/>
  <c r="G286" i="1"/>
  <c r="F273" i="1"/>
  <c r="F272" i="1" s="1"/>
  <c r="F284" i="1"/>
  <c r="F111" i="1"/>
  <c r="F6" i="1" s="1"/>
  <c r="F195" i="1"/>
  <c r="F237" i="1"/>
  <c r="F236" i="1" s="1"/>
  <c r="F253" i="1"/>
  <c r="F256" i="1"/>
  <c r="F255" i="1" s="1"/>
  <c r="F270" i="1"/>
  <c r="E16" i="1"/>
  <c r="F5" i="1" l="1"/>
  <c r="F4" i="1"/>
  <c r="F216" i="1"/>
  <c r="D280" i="1"/>
  <c r="E278" i="1"/>
  <c r="D278" i="1"/>
  <c r="E276" i="1"/>
  <c r="D276" i="1"/>
  <c r="D275" i="1" s="1"/>
  <c r="E268" i="1"/>
  <c r="D268" i="1"/>
  <c r="D267" i="1" s="1"/>
  <c r="D263" i="1"/>
  <c r="E261" i="1"/>
  <c r="D261" i="1"/>
  <c r="D259" i="1"/>
  <c r="E249" i="1"/>
  <c r="D249" i="1"/>
  <c r="D248" i="1" s="1"/>
  <c r="D244" i="1"/>
  <c r="E242" i="1"/>
  <c r="K242" i="1" s="1"/>
  <c r="K239" i="1" s="1"/>
  <c r="K238" i="1" s="1"/>
  <c r="D242" i="1"/>
  <c r="D240" i="1" s="1"/>
  <c r="E231" i="1"/>
  <c r="D231" i="1"/>
  <c r="D230" i="1" s="1"/>
  <c r="D226" i="1"/>
  <c r="E224" i="1"/>
  <c r="D224" i="1"/>
  <c r="D222" i="1"/>
  <c r="E210" i="1"/>
  <c r="D210" i="1"/>
  <c r="E207" i="1"/>
  <c r="D207" i="1"/>
  <c r="E202" i="1"/>
  <c r="D202" i="1"/>
  <c r="E200" i="1"/>
  <c r="K200" i="1" s="1"/>
  <c r="D200" i="1"/>
  <c r="E198" i="1"/>
  <c r="K198" i="1" s="1"/>
  <c r="D198" i="1"/>
  <c r="E193" i="1"/>
  <c r="D193" i="1"/>
  <c r="E190" i="1"/>
  <c r="D190" i="1"/>
  <c r="E187" i="1"/>
  <c r="D187" i="1"/>
  <c r="E184" i="1"/>
  <c r="D184" i="1"/>
  <c r="D179" i="1"/>
  <c r="D174" i="1"/>
  <c r="D161" i="1"/>
  <c r="E158" i="1"/>
  <c r="D158" i="1"/>
  <c r="E154" i="1"/>
  <c r="D154" i="1"/>
  <c r="E151" i="1"/>
  <c r="D151" i="1"/>
  <c r="E148" i="1"/>
  <c r="D148" i="1"/>
  <c r="D145" i="1"/>
  <c r="E141" i="1"/>
  <c r="D141" i="1"/>
  <c r="E137" i="1"/>
  <c r="D137" i="1"/>
  <c r="E131" i="1"/>
  <c r="D131" i="1"/>
  <c r="E129" i="1"/>
  <c r="D129" i="1"/>
  <c r="D123" i="1"/>
  <c r="D118" i="1"/>
  <c r="D114" i="1"/>
  <c r="D112" i="1" s="1"/>
  <c r="E108" i="1"/>
  <c r="D108" i="1"/>
  <c r="E106" i="1"/>
  <c r="D106" i="1"/>
  <c r="D103" i="1"/>
  <c r="D97" i="1"/>
  <c r="D78" i="1"/>
  <c r="D65" i="1"/>
  <c r="D61" i="1"/>
  <c r="E58" i="1"/>
  <c r="D58" i="1"/>
  <c r="D55" i="1"/>
  <c r="D46" i="1"/>
  <c r="D40" i="1"/>
  <c r="E36" i="1"/>
  <c r="E34" i="1" s="1"/>
  <c r="D36" i="1"/>
  <c r="D31" i="1"/>
  <c r="D28" i="1"/>
  <c r="D23" i="1"/>
  <c r="D20" i="1"/>
  <c r="D18" i="1"/>
  <c r="D16" i="1"/>
  <c r="E14" i="1"/>
  <c r="D14" i="1"/>
  <c r="E11" i="1"/>
  <c r="D11" i="1"/>
  <c r="D9" i="1"/>
  <c r="K197" i="1" l="1"/>
  <c r="K196" i="1" s="1"/>
  <c r="E136" i="1"/>
  <c r="E105" i="1"/>
  <c r="F286" i="1"/>
  <c r="E230" i="1"/>
  <c r="E248" i="1"/>
  <c r="K248" i="1" s="1"/>
  <c r="K249" i="1"/>
  <c r="E267" i="1"/>
  <c r="D206" i="1"/>
  <c r="D153" i="1"/>
  <c r="E206" i="1"/>
  <c r="D258" i="1"/>
  <c r="D105" i="1"/>
  <c r="D27" i="1"/>
  <c r="E222" i="1"/>
  <c r="E179" i="1"/>
  <c r="E161" i="1"/>
  <c r="E244" i="1"/>
  <c r="E263" i="1"/>
  <c r="E61" i="1"/>
  <c r="E240" i="1"/>
  <c r="D178" i="1"/>
  <c r="E118" i="1"/>
  <c r="E65" i="1"/>
  <c r="E28" i="1"/>
  <c r="E18" i="1"/>
  <c r="D136" i="1"/>
  <c r="E174" i="1"/>
  <c r="E78" i="1"/>
  <c r="E275" i="1"/>
  <c r="D239" i="1"/>
  <c r="E153" i="1"/>
  <c r="D284" i="1"/>
  <c r="D274" i="1"/>
  <c r="E97" i="1"/>
  <c r="E89" i="1" s="1"/>
  <c r="E259" i="1"/>
  <c r="D34" i="1"/>
  <c r="D89" i="1"/>
  <c r="E280" i="1"/>
  <c r="E20" i="1"/>
  <c r="E123" i="1"/>
  <c r="E226" i="1"/>
  <c r="D197" i="1"/>
  <c r="D22" i="1"/>
  <c r="D173" i="1"/>
  <c r="D221" i="1"/>
  <c r="D220" i="1" s="1"/>
  <c r="D219" i="1" s="1"/>
  <c r="E197" i="1"/>
  <c r="D8" i="1"/>
  <c r="E55" i="1"/>
  <c r="E45" i="1" l="1"/>
  <c r="D7" i="1"/>
  <c r="K237" i="1"/>
  <c r="E8" i="1"/>
  <c r="K195" i="1"/>
  <c r="K236" i="1"/>
  <c r="K230" i="1"/>
  <c r="K253" i="1"/>
  <c r="E221" i="1"/>
  <c r="E173" i="1"/>
  <c r="E258" i="1"/>
  <c r="E239" i="1"/>
  <c r="D257" i="1"/>
  <c r="E196" i="1"/>
  <c r="E27" i="1"/>
  <c r="D45" i="1"/>
  <c r="E178" i="1"/>
  <c r="D111" i="1"/>
  <c r="D196" i="1"/>
  <c r="D273" i="1"/>
  <c r="E274" i="1"/>
  <c r="E284" i="1" s="1"/>
  <c r="E111" i="1"/>
  <c r="D238" i="1"/>
  <c r="K5" i="1" l="1"/>
  <c r="K219" i="1"/>
  <c r="K218" i="1" s="1"/>
  <c r="D6" i="1"/>
  <c r="E7" i="1"/>
  <c r="E6" i="1" s="1"/>
  <c r="K234" i="1"/>
  <c r="E220" i="1"/>
  <c r="E219" i="1" s="1"/>
  <c r="E257" i="1"/>
  <c r="E270" i="1" s="1"/>
  <c r="E238" i="1"/>
  <c r="E195" i="1"/>
  <c r="E273" i="1"/>
  <c r="D256" i="1"/>
  <c r="D270" i="1"/>
  <c r="D272" i="1"/>
  <c r="D195" i="1"/>
  <c r="D253" i="1"/>
  <c r="D237" i="1"/>
  <c r="D216" i="1" l="1"/>
  <c r="E5" i="1"/>
  <c r="D5" i="1"/>
  <c r="K4" i="1"/>
  <c r="K286" i="1"/>
  <c r="E216" i="1"/>
  <c r="E237" i="1"/>
  <c r="E236" i="1" s="1"/>
  <c r="E253" i="1"/>
  <c r="E256" i="1"/>
  <c r="E218" i="1"/>
  <c r="E272" i="1"/>
  <c r="D255" i="1"/>
  <c r="D236" i="1"/>
  <c r="D218" i="1"/>
  <c r="D286" i="1" l="1"/>
  <c r="K216" i="1"/>
  <c r="E255" i="1"/>
  <c r="E234" i="1"/>
  <c r="D4" i="1"/>
  <c r="D234" i="1"/>
  <c r="E4" i="1" l="1"/>
  <c r="E286" i="1"/>
</calcChain>
</file>

<file path=xl/sharedStrings.xml><?xml version="1.0" encoding="utf-8"?>
<sst xmlns="http://schemas.openxmlformats.org/spreadsheetml/2006/main" count="488" uniqueCount="379">
  <si>
    <t>CUENTA No.</t>
  </si>
  <si>
    <t>DESCRIPCIÓN DE CUENTAS</t>
  </si>
  <si>
    <t>PRESUPUESTO 
2025</t>
  </si>
  <si>
    <t>ADMINISTRACIÓN DE JUSTICIA Y DERECHO ELECTORALES</t>
  </si>
  <si>
    <t>01</t>
  </si>
  <si>
    <t>ACCIONES COMUNES</t>
  </si>
  <si>
    <t>0001</t>
  </si>
  <si>
    <t>ADMINISTRACIÓN SUPERIOR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</si>
  <si>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</si>
  <si>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</si>
  <si>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</si>
  <si>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</si>
  <si>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</si>
  <si>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</si>
  <si>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</si>
  <si>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</si>
  <si>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</si>
  <si>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</si>
  <si>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</si>
  <si>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</si>
  <si>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</si>
  <si>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</si>
  <si>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</si>
  <si>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</si>
  <si>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</si>
  <si>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</si>
  <si>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</si>
  <si>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</si>
  <si>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</si>
  <si>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</si>
  <si>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</si>
  <si>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</si>
  <si>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</si>
  <si>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</si>
  <si>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</si>
  <si>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</si>
  <si>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</si>
  <si>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</si>
  <si>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</si>
  <si>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</si>
  <si>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2.1.3.1.02</t>
  </si>
  <si>
    <t>Dietas en el exterior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</si>
  <si>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</si>
  <si>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</si>
  <si>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</si>
  <si>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</si>
  <si>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</si>
  <si>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GRATIFICACIONES Y BONIFICACIONES</t>
  </si>
  <si>
    <t>2.1.4.1.01</t>
  </si>
  <si>
    <t>Bonificaciones (Bono Navideño)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</si>
  <si>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</si>
  <si>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</si>
  <si>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</si>
  <si>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</si>
  <si>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</si>
  <si>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</si>
  <si>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 xml:space="preserve">Otras gratificaciones 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</si>
  <si>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</si>
  <si>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</si>
  <si>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</si>
  <si>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</si>
  <si>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</si>
  <si>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</si>
  <si>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</si>
  <si>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</si>
  <si>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</si>
  <si>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</si>
  <si>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</si>
  <si>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</si>
  <si>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</si>
  <si>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</si>
  <si>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</si>
  <si>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</si>
  <si>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</si>
  <si>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</si>
  <si>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</si>
  <si>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</si>
  <si>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</si>
  <si>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</si>
  <si>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</si>
  <si>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</si>
  <si>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</si>
  <si>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</si>
  <si>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</si>
  <si>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</si>
  <si>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</si>
  <si>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</si>
  <si>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</si>
  <si>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</si>
  <si>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</si>
  <si>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</si>
  <si>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</si>
  <si>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</si>
  <si>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</si>
  <si>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</si>
  <si>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</si>
  <si>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</si>
  <si>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</si>
  <si>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</si>
  <si>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</si>
  <si>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</si>
  <si>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</si>
  <si>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</si>
  <si>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</si>
  <si>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</si>
  <si>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</si>
  <si>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</si>
  <si>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</si>
  <si>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</si>
  <si>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</si>
  <si>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</si>
  <si>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</si>
  <si>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</si>
  <si>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</si>
  <si>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</si>
  <si>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</si>
  <si>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</si>
  <si>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</si>
  <si>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</si>
  <si>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</si>
  <si>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</si>
  <si>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</si>
  <si>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</si>
  <si>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2.2.6.9.01</t>
  </si>
  <si>
    <t>Otros seguros</t>
  </si>
  <si>
    <t>SERVICIOS DE CONSERVACION, REPARACIONES MENORES E INSTALACIONES TEMPORALES</t>
  </si>
  <si>
    <t>2.2.7.1.01</t>
  </si>
  <si>
    <t>Reparaciones y mantenimientos menores en edificaciones.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</si>
  <si>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</si>
  <si>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</si>
  <si>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</si>
  <si>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</si>
  <si>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2.2.7.2.01</t>
  </si>
  <si>
    <t>Mantenimiento y reparación de mobiliarios y equipos de oficina.</t>
  </si>
  <si>
    <t>2.2.7.2.02</t>
  </si>
  <si>
    <t>Mantenimiento y reparación de equipos de tecnología e información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</si>
  <si>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</si>
  <si>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</si>
  <si>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</si>
  <si>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</si>
  <si>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</si>
  <si>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</si>
  <si>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</si>
  <si>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</si>
  <si>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</si>
  <si>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 xml:space="preserve">OTROS SERVICIOS NO INCLUIDOS EN CONCEPTOS ANTERIORES </t>
  </si>
  <si>
    <t>2.2.8.2.01</t>
  </si>
  <si>
    <t>Comisiones y gastos bancarios</t>
  </si>
  <si>
    <t>2.2.8.2.02</t>
  </si>
  <si>
    <t>Gastos por cancelación de certificados de inversión</t>
  </si>
  <si>
    <t>2.2.8.5.01</t>
  </si>
  <si>
    <t xml:space="preserve">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</si>
  <si>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</si>
  <si>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</si>
  <si>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</si>
  <si>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</si>
  <si>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</si>
  <si>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</si>
  <si>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</si>
  <si>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</si>
  <si>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</si>
  <si>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</si>
  <si>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</si>
  <si>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</si>
  <si>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</si>
  <si>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</si>
  <si>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</si>
  <si>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</si>
  <si>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</si>
  <si>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</si>
  <si>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</si>
  <si>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</si>
  <si>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</si>
  <si>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</si>
  <si>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</si>
  <si>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</si>
  <si>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</si>
  <si>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</si>
  <si>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</si>
  <si>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</si>
  <si>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</si>
  <si>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</si>
  <si>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</si>
  <si>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</si>
  <si>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</si>
  <si>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</si>
  <si>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</si>
  <si>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</si>
  <si>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</si>
  <si>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</si>
  <si>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</si>
  <si>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</si>
  <si>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</si>
  <si>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</si>
  <si>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</si>
  <si>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</si>
  <si>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</si>
  <si>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</si>
  <si>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</si>
  <si>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</si>
  <si>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</si>
  <si>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</si>
  <si>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</si>
  <si>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</si>
  <si>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</si>
  <si>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</si>
  <si>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</si>
  <si>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</si>
  <si>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</si>
  <si>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</si>
  <si>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</si>
  <si>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</si>
  <si>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</si>
  <si>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</si>
  <si>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</si>
  <si>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</si>
  <si>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</si>
  <si>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</si>
  <si>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</si>
  <si>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</si>
  <si>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</si>
  <si>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</si>
  <si>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</si>
  <si>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</si>
  <si>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</si>
  <si>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</si>
  <si>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</si>
  <si>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</si>
  <si>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</si>
  <si>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</si>
  <si>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</si>
  <si>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</si>
  <si>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</si>
  <si>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</si>
  <si>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</si>
  <si>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</si>
  <si>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</si>
  <si>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</si>
  <si>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</si>
  <si>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</si>
  <si>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</si>
  <si>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</si>
  <si>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</si>
  <si>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</si>
  <si>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</si>
  <si>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</si>
  <si>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</si>
  <si>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</si>
  <si>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</si>
  <si>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</si>
  <si>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</si>
  <si>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</si>
  <si>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</si>
  <si>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</si>
  <si>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</si>
  <si>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</si>
  <si>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</si>
  <si>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</si>
  <si>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</si>
  <si>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</si>
  <si>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</si>
  <si>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</si>
  <si>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</si>
  <si>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</si>
  <si>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</si>
  <si>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</si>
  <si>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</si>
  <si>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</si>
  <si>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</si>
  <si>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</si>
  <si>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</si>
  <si>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</si>
  <si>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</si>
  <si>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</si>
  <si>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</si>
  <si>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</si>
  <si>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</si>
  <si>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</si>
  <si>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</si>
  <si>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</si>
  <si>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</si>
  <si>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</si>
  <si>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</si>
  <si>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</si>
  <si>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</si>
  <si>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</si>
  <si>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</si>
  <si>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</si>
  <si>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TRANSFERENCIAS CORRIENTES</t>
  </si>
  <si>
    <t>TRANSFERENCIAS CORRIENTES A ASOCIACIONES SIN FINES DE LUCRO</t>
  </si>
  <si>
    <t>2.4.1.4.01</t>
  </si>
  <si>
    <t>Becas nacionales</t>
  </si>
  <si>
    <t>2.4.1.6.05</t>
  </si>
  <si>
    <t>Transferencias corrientes ocasionales a asociaciones sin fines de lucro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</si>
  <si>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</si>
  <si>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</si>
  <si>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</si>
  <si>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</si>
  <si>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</si>
  <si>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</si>
  <si>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</si>
  <si>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</si>
  <si>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</si>
  <si>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</si>
  <si>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</si>
  <si>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</si>
  <si>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</si>
  <si>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</si>
  <si>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</si>
  <si>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</si>
  <si>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</si>
  <si>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</si>
  <si>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</si>
  <si>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</si>
  <si>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</si>
  <si>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</si>
  <si>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</si>
  <si>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</si>
  <si>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</si>
  <si>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</si>
  <si>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</si>
  <si>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</si>
  <si>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</si>
  <si>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</si>
  <si>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0002</t>
  </si>
  <si>
    <t>FOMENTO A LA IGUALDAD DE GENERO</t>
  </si>
  <si>
    <t>2.1.1</t>
  </si>
  <si>
    <t>2.1.1.1</t>
  </si>
  <si>
    <t>OTROS SERVICIOS NO INCLUIDOS EN CONCEPTOS ANTERIORES</t>
  </si>
  <si>
    <t>Servicios de capacitación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</si>
  <si>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</si>
  <si>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</si>
  <si>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</si>
  <si>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</si>
  <si>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</si>
  <si>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>TOTAL ACCIONES COMUNES</t>
  </si>
  <si>
    <t>02</t>
  </si>
  <si>
    <t>PARTIDOS, AGRUPACIONES Y MOVIMIENTOS POLITICOS CON CONFLICTOS CONTENCIOSOS ELECTORALES DECIDIDOS</t>
  </si>
  <si>
    <t>GESTIÓN Y RESOLUCIÓN DE CONFLICTOS EN MATERIA ELECTORAL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</si>
  <si>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</si>
  <si>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</si>
  <si>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</si>
  <si>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</si>
  <si>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</si>
  <si>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</si>
  <si>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</si>
  <si>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</si>
  <si>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</si>
  <si>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</si>
  <si>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TOTAL ACTORES DEL SISTEMA ELECTORAL</t>
  </si>
  <si>
    <t>05</t>
  </si>
  <si>
    <t>SERVICIOS DE CAMBIO DE NOMBRES EN ACTAS DE ESTADO CIVIL</t>
  </si>
  <si>
    <t>TOTAL SERVICIOS DE CAMBIO DE NOMBRES</t>
  </si>
  <si>
    <t>TOTAL GENERAL</t>
  </si>
  <si>
    <t>Nota:</t>
  </si>
  <si>
    <t>ENERO</t>
  </si>
  <si>
    <t>TOTAL EJECUTADO</t>
  </si>
  <si>
    <t>Alexi Martinez Olivo</t>
  </si>
  <si>
    <t>FEBRERO</t>
  </si>
  <si>
    <t>Mantenimiento y reparación de equipos industriales y producción</t>
  </si>
  <si>
    <t>Dirección Financiera</t>
  </si>
  <si>
    <t>Revisado por:</t>
  </si>
  <si>
    <t>Deysis Matos</t>
  </si>
  <si>
    <t>Aprobado por:</t>
  </si>
  <si>
    <t>Director Financiero</t>
  </si>
  <si>
    <t xml:space="preserve">Departamento Presupuesto </t>
  </si>
  <si>
    <t xml:space="preserve"> Encargada</t>
  </si>
  <si>
    <t>Realizado por:</t>
  </si>
  <si>
    <t xml:space="preserve">o, en los casos de gastos sin contraprestación, por haberse cumplido los requisitos reglamento de la ley. </t>
  </si>
  <si>
    <t>MARZO</t>
  </si>
  <si>
    <r>
      <t xml:space="preserve">*Presupuesto Aprobado: </t>
    </r>
    <r>
      <rPr>
        <sz val="10"/>
        <color theme="1"/>
        <rFont val="Arial"/>
        <family val="2"/>
      </rPr>
      <t>Se refiere al presupuesto aprobado en la Ley.</t>
    </r>
  </si>
  <si>
    <r>
      <t>*Presupuesto Modificado:</t>
    </r>
    <r>
      <rPr>
        <sz val="10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</si>
  <si>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10"/>
        <color theme="1"/>
        <rFont val="Arial"/>
        <family val="2"/>
      </rPr>
      <t xml:space="preserve">Son los recursos financieros que surgen con la obligación de pago con la recepcion de conformidad de obras, bienes y oportunamente contratados 
</t>
    </r>
  </si>
  <si>
    <t>ABRIL</t>
  </si>
  <si>
    <t>MAYO</t>
  </si>
  <si>
    <t xml:space="preserve"> Analista II</t>
  </si>
  <si>
    <t>Cirilo Mercado</t>
  </si>
  <si>
    <t>JUNIO</t>
  </si>
  <si>
    <r>
      <rPr>
        <b/>
        <sz val="10"/>
        <color theme="1"/>
        <rFont val="Arial"/>
        <family val="2"/>
      </rPr>
      <t>**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Reclasificación en las cuentas</t>
    </r>
    <r>
      <rPr>
        <sz val="10"/>
        <color theme="1"/>
        <rFont val="Arial"/>
        <family val="2"/>
      </rPr>
      <t xml:space="preserve"> 2.2.7.2.08 y 2.6.5.4.1, por un monto de RD$990.00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</si>
</sst>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60">
    <xf numFmtId="0" fontId="0" fillId="0" borderId="0" xfId="0"/>
    <xf numFmtId="0" fontId="2" fillId="2" borderId="1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4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0" fontId="2" fillId="3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left" vertical="center"/>
    </xf>
    <xf numFmtId="39" fontId="3" fillId="3" borderId="6" xfId="1" applyNumberFormat="1" applyFont="1" applyFill="1" applyBorder="1" applyAlignment="1">
      <alignment vertical="center"/>
    </xf>
    <xf numFmtId="0" fontId="4" fillId="0" borderId="0" xfId="0" applyFont="1" applyFill="1"/>
    <xf numFmtId="49" fontId="2" fillId="4" borderId="7" xfId="2" applyNumberFormat="1" applyFont="1" applyFill="1" applyBorder="1" applyAlignment="1">
      <alignment horizontal="center" vertical="center"/>
    </xf>
    <xf numFmtId="0" fontId="2" fillId="4" borderId="8" xfId="2" applyFont="1" applyFill="1" applyBorder="1" applyAlignment="1">
      <alignment vertical="center"/>
    </xf>
    <xf numFmtId="39" fontId="3" fillId="4" borderId="8" xfId="1" applyNumberFormat="1" applyFont="1" applyFill="1" applyBorder="1" applyAlignment="1">
      <alignment vertical="center"/>
    </xf>
    <xf numFmtId="43" fontId="4" fillId="0" borderId="0" xfId="1" applyFont="1"/>
    <xf numFmtId="0" fontId="2" fillId="5" borderId="7" xfId="2" applyFont="1" applyFill="1" applyBorder="1" applyAlignment="1">
      <alignment horizontal="center"/>
    </xf>
    <xf numFmtId="0" fontId="2" fillId="5" borderId="8" xfId="2" applyFont="1" applyFill="1" applyBorder="1" applyAlignment="1">
      <alignment horizontal="left"/>
    </xf>
    <xf numFmtId="39" fontId="3" fillId="5" borderId="8" xfId="1" applyNumberFormat="1" applyFont="1" applyFill="1" applyBorder="1" applyAlignment="1"/>
    <xf numFmtId="39" fontId="3" fillId="0" borderId="0" xfId="1" applyNumberFormat="1" applyFont="1" applyFill="1" applyBorder="1" applyAlignment="1"/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left"/>
    </xf>
    <xf numFmtId="39" fontId="3" fillId="2" borderId="8" xfId="1" applyNumberFormat="1" applyFont="1" applyFill="1" applyBorder="1" applyAlignment="1"/>
    <xf numFmtId="0" fontId="2" fillId="0" borderId="7" xfId="2" applyFont="1" applyFill="1" applyBorder="1" applyAlignment="1">
      <alignment horizontal="center"/>
    </xf>
    <xf numFmtId="39" fontId="2" fillId="0" borderId="8" xfId="2" applyNumberFormat="1" applyFont="1" applyFill="1" applyBorder="1" applyAlignment="1">
      <alignment horizontal="left"/>
    </xf>
    <xf numFmtId="39" fontId="3" fillId="0" borderId="8" xfId="1" applyNumberFormat="1" applyFont="1" applyFill="1" applyBorder="1" applyAlignment="1"/>
    <xf numFmtId="0" fontId="5" fillId="0" borderId="7" xfId="2" applyFont="1" applyFill="1" applyBorder="1" applyAlignment="1">
      <alignment horizontal="center"/>
    </xf>
    <xf numFmtId="39" fontId="5" fillId="0" borderId="8" xfId="2" applyNumberFormat="1" applyFont="1" applyFill="1" applyBorder="1" applyAlignment="1">
      <alignment horizontal="left"/>
    </xf>
    <xf numFmtId="39" fontId="4" fillId="0" borderId="8" xfId="1" applyNumberFormat="1" applyFont="1" applyFill="1" applyBorder="1" applyAlignment="1"/>
    <xf numFmtId="39" fontId="4" fillId="0" borderId="0" xfId="0" applyNumberFormat="1" applyFont="1" applyFill="1" applyBorder="1"/>
    <xf numFmtId="0" fontId="4" fillId="0" borderId="0" xfId="0" applyFont="1" applyFill="1" applyBorder="1"/>
    <xf numFmtId="39" fontId="2" fillId="0" borderId="8" xfId="2" applyNumberFormat="1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/>
    </xf>
    <xf numFmtId="43" fontId="4" fillId="0" borderId="0" xfId="0" applyNumberFormat="1" applyFont="1" applyFill="1" applyBorder="1"/>
    <xf numFmtId="39" fontId="5" fillId="0" borderId="8" xfId="2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43" fontId="4" fillId="0" borderId="0" xfId="1" applyFont="1" applyFill="1" applyBorder="1"/>
    <xf numFmtId="39" fontId="5" fillId="0" borderId="8" xfId="2" applyNumberFormat="1" applyFont="1" applyFill="1" applyBorder="1" applyAlignment="1">
      <alignment horizontal="left" wrapText="1"/>
    </xf>
    <xf numFmtId="39" fontId="4" fillId="0" borderId="8" xfId="1" applyNumberFormat="1" applyFont="1" applyFill="1" applyBorder="1" applyAlignment="1">
      <alignment wrapText="1"/>
    </xf>
    <xf numFmtId="39" fontId="2" fillId="0" borderId="8" xfId="2" applyNumberFormat="1" applyFont="1" applyFill="1" applyBorder="1" applyAlignment="1">
      <alignment horizontal="left" vertical="center"/>
    </xf>
    <xf numFmtId="43" fontId="3" fillId="0" borderId="0" xfId="0" applyNumberFormat="1" applyFont="1" applyFill="1" applyBorder="1"/>
    <xf numFmtId="39" fontId="2" fillId="0" borderId="0" xfId="0" applyNumberFormat="1" applyFont="1" applyFill="1" applyBorder="1" applyAlignment="1">
      <alignment vertical="center"/>
    </xf>
    <xf numFmtId="39" fontId="2" fillId="2" borderId="8" xfId="2" applyNumberFormat="1" applyFont="1" applyFill="1" applyBorder="1" applyAlignment="1">
      <alignment horizontal="left" vertical="center"/>
    </xf>
    <xf numFmtId="39" fontId="2" fillId="0" borderId="0" xfId="0" applyNumberFormat="1" applyFont="1" applyFill="1" applyBorder="1" applyAlignment="1"/>
    <xf numFmtId="0" fontId="5" fillId="0" borderId="7" xfId="0" applyFont="1" applyFill="1" applyBorder="1" applyAlignment="1">
      <alignment horizontal="center"/>
    </xf>
    <xf numFmtId="39" fontId="5" fillId="0" borderId="8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39" fontId="2" fillId="2" borderId="8" xfId="0" applyNumberFormat="1" applyFont="1" applyFill="1" applyBorder="1" applyAlignment="1">
      <alignment vertical="center"/>
    </xf>
    <xf numFmtId="43" fontId="3" fillId="0" borderId="0" xfId="1" applyFont="1" applyFill="1" applyBorder="1"/>
    <xf numFmtId="0" fontId="2" fillId="0" borderId="7" xfId="0" applyFont="1" applyFill="1" applyBorder="1" applyAlignment="1">
      <alignment horizontal="center"/>
    </xf>
    <xf numFmtId="39" fontId="2" fillId="0" borderId="8" xfId="0" applyNumberFormat="1" applyFont="1" applyFill="1" applyBorder="1" applyAlignment="1">
      <alignment vertical="center"/>
    </xf>
    <xf numFmtId="39" fontId="5" fillId="0" borderId="8" xfId="0" applyNumberFormat="1" applyFont="1" applyFill="1" applyBorder="1" applyAlignment="1">
      <alignment vertical="center"/>
    </xf>
    <xf numFmtId="39" fontId="2" fillId="0" borderId="0" xfId="0" applyNumberFormat="1" applyFont="1" applyFill="1" applyBorder="1" applyAlignment="1">
      <alignment vertical="center" wrapText="1"/>
    </xf>
    <xf numFmtId="39" fontId="2" fillId="0" borderId="0" xfId="0" applyNumberFormat="1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39" fontId="2" fillId="2" borderId="8" xfId="0" applyNumberFormat="1" applyFont="1" applyFill="1" applyBorder="1" applyAlignment="1">
      <alignment vertical="center" wrapText="1"/>
    </xf>
    <xf numFmtId="39" fontId="5" fillId="0" borderId="8" xfId="1" applyNumberFormat="1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39" fontId="5" fillId="0" borderId="8" xfId="0" applyNumberFormat="1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/>
    </xf>
    <xf numFmtId="39" fontId="2" fillId="5" borderId="8" xfId="0" applyNumberFormat="1" applyFont="1" applyFill="1" applyBorder="1" applyAlignment="1">
      <alignment vertical="center"/>
    </xf>
    <xf numFmtId="39" fontId="5" fillId="0" borderId="8" xfId="0" applyNumberFormat="1" applyFont="1" applyFill="1" applyBorder="1" applyAlignment="1">
      <alignment wrapText="1"/>
    </xf>
    <xf numFmtId="43" fontId="4" fillId="0" borderId="0" xfId="0" applyNumberFormat="1" applyFont="1"/>
    <xf numFmtId="39" fontId="2" fillId="2" borderId="8" xfId="0" applyNumberFormat="1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39" fontId="4" fillId="0" borderId="8" xfId="1" applyNumberFormat="1" applyFont="1" applyFill="1" applyBorder="1" applyAlignment="1">
      <alignment horizontal="right"/>
    </xf>
    <xf numFmtId="39" fontId="5" fillId="0" borderId="8" xfId="0" applyNumberFormat="1" applyFont="1" applyBorder="1" applyAlignment="1">
      <alignment horizontal="left" wrapText="1"/>
    </xf>
    <xf numFmtId="39" fontId="5" fillId="0" borderId="8" xfId="0" applyNumberFormat="1" applyFont="1" applyFill="1" applyBorder="1" applyAlignment="1">
      <alignment horizontal="left" wrapText="1"/>
    </xf>
    <xf numFmtId="39" fontId="5" fillId="0" borderId="8" xfId="0" applyNumberFormat="1" applyFont="1" applyBorder="1" applyAlignment="1">
      <alignment horizontal="left"/>
    </xf>
    <xf numFmtId="39" fontId="2" fillId="2" borderId="8" xfId="0" applyNumberFormat="1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39" fontId="2" fillId="0" borderId="8" xfId="0" applyNumberFormat="1" applyFont="1" applyBorder="1" applyAlignment="1">
      <alignment vertical="center"/>
    </xf>
    <xf numFmtId="39" fontId="5" fillId="0" borderId="8" xfId="0" applyNumberFormat="1" applyFont="1" applyBorder="1" applyAlignment="1">
      <alignment vertical="center"/>
    </xf>
    <xf numFmtId="39" fontId="4" fillId="0" borderId="0" xfId="0" applyNumberFormat="1" applyFont="1"/>
    <xf numFmtId="39" fontId="5" fillId="0" borderId="8" xfId="0" applyNumberFormat="1" applyFont="1" applyFill="1" applyBorder="1" applyAlignment="1">
      <alignment horizontal="left" vertical="center"/>
    </xf>
    <xf numFmtId="39" fontId="2" fillId="2" borderId="8" xfId="0" applyNumberFormat="1" applyFont="1" applyFill="1" applyBorder="1" applyAlignment="1"/>
    <xf numFmtId="39" fontId="2" fillId="0" borderId="8" xfId="0" applyNumberFormat="1" applyFont="1" applyBorder="1" applyAlignment="1">
      <alignment vertical="center" wrapText="1"/>
    </xf>
    <xf numFmtId="39" fontId="3" fillId="0" borderId="8" xfId="1" applyNumberFormat="1" applyFont="1" applyBorder="1" applyAlignment="1"/>
    <xf numFmtId="39" fontId="5" fillId="0" borderId="8" xfId="0" applyNumberFormat="1" applyFont="1" applyBorder="1" applyAlignment="1">
      <alignment wrapText="1"/>
    </xf>
    <xf numFmtId="39" fontId="2" fillId="5" borderId="8" xfId="0" applyNumberFormat="1" applyFont="1" applyFill="1" applyBorder="1" applyAlignment="1">
      <alignment vertical="center" wrapText="1"/>
    </xf>
    <xf numFmtId="39" fontId="3" fillId="2" borderId="8" xfId="1" applyNumberFormat="1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39" fontId="2" fillId="5" borderId="8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39" fontId="3" fillId="2" borderId="8" xfId="1" applyNumberFormat="1" applyFont="1" applyFill="1" applyBorder="1" applyAlignment="1">
      <alignment vertical="center"/>
    </xf>
    <xf numFmtId="39" fontId="5" fillId="0" borderId="8" xfId="0" applyNumberFormat="1" applyFont="1" applyBorder="1" applyAlignment="1">
      <alignment vertical="center" wrapText="1"/>
    </xf>
    <xf numFmtId="0" fontId="2" fillId="4" borderId="8" xfId="2" applyFont="1" applyFill="1" applyBorder="1" applyAlignment="1">
      <alignment horizontal="left" vertical="center" wrapText="1"/>
    </xf>
    <xf numFmtId="39" fontId="3" fillId="4" borderId="8" xfId="1" applyNumberFormat="1" applyFont="1" applyFill="1" applyBorder="1" applyAlignment="1"/>
    <xf numFmtId="0" fontId="2" fillId="5" borderId="8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39" fontId="5" fillId="0" borderId="8" xfId="0" applyNumberFormat="1" applyFont="1" applyFill="1" applyBorder="1" applyAlignment="1">
      <alignment horizontal="left"/>
    </xf>
    <xf numFmtId="3" fontId="4" fillId="0" borderId="0" xfId="0" applyNumberFormat="1" applyFont="1"/>
    <xf numFmtId="0" fontId="2" fillId="6" borderId="7" xfId="0" applyFont="1" applyFill="1" applyBorder="1" applyAlignment="1">
      <alignment horizontal="left" vertical="center"/>
    </xf>
    <xf numFmtId="39" fontId="2" fillId="6" borderId="8" xfId="0" applyNumberFormat="1" applyFont="1" applyFill="1" applyBorder="1" applyAlignment="1">
      <alignment vertical="center"/>
    </xf>
    <xf numFmtId="39" fontId="3" fillId="6" borderId="8" xfId="1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horizontal="center"/>
    </xf>
    <xf numFmtId="39" fontId="2" fillId="6" borderId="8" xfId="0" applyNumberFormat="1" applyFont="1" applyFill="1" applyBorder="1" applyAlignment="1">
      <alignment horizontal="center" vertical="center"/>
    </xf>
    <xf numFmtId="39" fontId="3" fillId="6" borderId="8" xfId="1" applyNumberFormat="1" applyFont="1" applyFill="1" applyBorder="1" applyAlignment="1"/>
    <xf numFmtId="39" fontId="2" fillId="6" borderId="8" xfId="0" applyNumberFormat="1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/>
    </xf>
    <xf numFmtId="0" fontId="2" fillId="6" borderId="8" xfId="2" applyFont="1" applyFill="1" applyBorder="1" applyAlignment="1">
      <alignment horizontal="left" wrapText="1"/>
    </xf>
    <xf numFmtId="49" fontId="2" fillId="4" borderId="7" xfId="2" applyNumberFormat="1" applyFont="1" applyFill="1" applyBorder="1" applyAlignment="1">
      <alignment horizontal="center"/>
    </xf>
    <xf numFmtId="39" fontId="2" fillId="5" borderId="8" xfId="0" applyNumberFormat="1" applyFont="1" applyFill="1" applyBorder="1" applyAlignment="1"/>
    <xf numFmtId="49" fontId="2" fillId="6" borderId="7" xfId="2" applyNumberFormat="1" applyFont="1" applyFill="1" applyBorder="1" applyAlignment="1">
      <alignment horizontal="center"/>
    </xf>
    <xf numFmtId="0" fontId="2" fillId="6" borderId="8" xfId="2" applyFont="1" applyFill="1" applyBorder="1" applyAlignment="1">
      <alignment horizontal="left" vertical="center" wrapText="1"/>
    </xf>
    <xf numFmtId="0" fontId="5" fillId="3" borderId="7" xfId="0" applyFont="1" applyFill="1" applyBorder="1" applyAlignment="1"/>
    <xf numFmtId="0" fontId="5" fillId="3" borderId="8" xfId="0" applyFont="1" applyFill="1" applyBorder="1" applyAlignment="1">
      <alignment vertical="center"/>
    </xf>
    <xf numFmtId="39" fontId="4" fillId="3" borderId="8" xfId="1" applyNumberFormat="1" applyFont="1" applyFill="1" applyBorder="1" applyAlignment="1"/>
    <xf numFmtId="0" fontId="2" fillId="3" borderId="9" xfId="0" applyFont="1" applyFill="1" applyBorder="1" applyAlignment="1">
      <alignment horizontal="left"/>
    </xf>
    <xf numFmtId="39" fontId="2" fillId="3" borderId="10" xfId="0" applyNumberFormat="1" applyFont="1" applyFill="1" applyBorder="1" applyAlignment="1">
      <alignment horizontal="center" vertical="center"/>
    </xf>
    <xf numFmtId="39" fontId="3" fillId="3" borderId="10" xfId="1" applyNumberFormat="1" applyFont="1" applyFill="1" applyBorder="1" applyAlignment="1"/>
    <xf numFmtId="43" fontId="3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43" fontId="3" fillId="2" borderId="2" xfId="1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43" fontId="3" fillId="0" borderId="0" xfId="1" applyFont="1" applyAlignment="1"/>
    <xf numFmtId="43" fontId="4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9" fontId="4" fillId="0" borderId="0" xfId="0" applyNumberFormat="1" applyFont="1" applyFill="1"/>
    <xf numFmtId="49" fontId="2" fillId="7" borderId="7" xfId="2" applyNumberFormat="1" applyFont="1" applyFill="1" applyBorder="1" applyAlignment="1">
      <alignment horizontal="center" vertical="center"/>
    </xf>
    <xf numFmtId="0" fontId="2" fillId="7" borderId="8" xfId="2" applyFont="1" applyFill="1" applyBorder="1" applyAlignment="1">
      <alignment vertical="center"/>
    </xf>
    <xf numFmtId="39" fontId="3" fillId="7" borderId="8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39" fontId="2" fillId="0" borderId="8" xfId="0" applyNumberFormat="1" applyFont="1" applyFill="1" applyBorder="1" applyAlignment="1">
      <alignment horizontal="center" vertical="center"/>
    </xf>
    <xf numFmtId="0" fontId="2" fillId="7" borderId="8" xfId="2" applyFont="1" applyFill="1" applyBorder="1" applyAlignment="1">
      <alignment horizontal="left" vertical="center" wrapText="1"/>
    </xf>
    <xf numFmtId="49" fontId="2" fillId="7" borderId="7" xfId="2" applyNumberFormat="1" applyFont="1" applyFill="1" applyBorder="1" applyAlignment="1">
      <alignment horizontal="center"/>
    </xf>
    <xf numFmtId="39" fontId="3" fillId="7" borderId="8" xfId="1" applyNumberFormat="1" applyFont="1" applyFill="1" applyBorder="1" applyAlignment="1"/>
    <xf numFmtId="0" fontId="2" fillId="4" borderId="8" xfId="2" applyFont="1" applyFill="1" applyBorder="1" applyAlignment="1">
      <alignment horizontal="left" wrapText="1"/>
    </xf>
    <xf numFmtId="0" fontId="2" fillId="7" borderId="8" xfId="2" applyFont="1" applyFill="1" applyBorder="1" applyAlignment="1">
      <alignment wrapText="1"/>
    </xf>
    <xf numFmtId="49" fontId="2" fillId="0" borderId="7" xfId="2" applyNumberFormat="1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5" fillId="4" borderId="7" xfId="2" applyFont="1" applyFill="1" applyBorder="1" applyAlignment="1">
      <alignment horizontal="center"/>
    </xf>
    <xf numFmtId="39" fontId="4" fillId="4" borderId="8" xfId="1" applyNumberFormat="1" applyFont="1" applyFill="1" applyBorder="1" applyAlignment="1"/>
    <xf numFmtId="0" fontId="5" fillId="8" borderId="7" xfId="2" applyFont="1" applyFill="1" applyBorder="1" applyAlignment="1">
      <alignment horizontal="center"/>
    </xf>
    <xf numFmtId="39" fontId="4" fillId="8" borderId="8" xfId="1" applyNumberFormat="1" applyFont="1" applyFill="1" applyBorder="1" applyAlignment="1"/>
    <xf numFmtId="39" fontId="5" fillId="4" borderId="8" xfId="2" applyNumberFormat="1" applyFont="1" applyFill="1" applyBorder="1" applyAlignment="1">
      <alignment horizontal="left" vertical="center"/>
    </xf>
    <xf numFmtId="0" fontId="5" fillId="7" borderId="7" xfId="2" applyFont="1" applyFill="1" applyBorder="1" applyAlignment="1">
      <alignment horizontal="center"/>
    </xf>
    <xf numFmtId="39" fontId="4" fillId="7" borderId="8" xfId="1" applyNumberFormat="1" applyFont="1" applyFill="1" applyBorder="1" applyAlignment="1"/>
    <xf numFmtId="39" fontId="5" fillId="7" borderId="8" xfId="2" applyNumberFormat="1" applyFont="1" applyFill="1" applyBorder="1" applyAlignment="1">
      <alignment horizontal="left"/>
    </xf>
    <xf numFmtId="0" fontId="5" fillId="9" borderId="7" xfId="2" applyFont="1" applyFill="1" applyBorder="1" applyAlignment="1">
      <alignment horizontal="center"/>
    </xf>
    <xf numFmtId="39" fontId="5" fillId="9" borderId="8" xfId="2" applyNumberFormat="1" applyFont="1" applyFill="1" applyBorder="1" applyAlignment="1">
      <alignment horizontal="left"/>
    </xf>
    <xf numFmtId="39" fontId="4" fillId="9" borderId="8" xfId="1" applyNumberFormat="1" applyFont="1" applyFill="1" applyBorder="1" applyAlignment="1"/>
    <xf numFmtId="39" fontId="5" fillId="8" borderId="8" xfId="2" applyNumberFormat="1" applyFont="1" applyFill="1" applyBorder="1" applyAlignment="1">
      <alignment horizontal="left"/>
    </xf>
    <xf numFmtId="43" fontId="6" fillId="0" borderId="0" xfId="0" applyNumberFormat="1" applyFont="1"/>
    <xf numFmtId="39" fontId="5" fillId="0" borderId="8" xfId="2" applyNumberFormat="1" applyFont="1" applyFill="1" applyBorder="1" applyAlignment="1"/>
    <xf numFmtId="39" fontId="7" fillId="0" borderId="8" xfId="1" applyNumberFormat="1" applyFont="1" applyFill="1" applyBorder="1" applyAlignment="1"/>
    <xf numFmtId="39" fontId="4" fillId="0" borderId="8" xfId="0" applyNumberFormat="1" applyFont="1" applyFill="1" applyBorder="1" applyAlignment="1">
      <alignment horizontal="left" wrapText="1"/>
    </xf>
    <xf numFmtId="43" fontId="3" fillId="0" borderId="0" xfId="1" applyFont="1"/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S304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2" sqref="D10:D12"/>
    </sheetView>
  </sheetViews>
  <sheetFormatPr baseColWidth="10" defaultRowHeight="12.75" x14ac:dyDescent="0.2"/>
  <cols>
    <col min="1" max="1" width="4.5703125" style="3" customWidth="1"/>
    <col min="2" max="2" width="13.28515625" style="3" customWidth="1"/>
    <col min="3" max="3" width="67.85546875" style="3" customWidth="1"/>
    <col min="4" max="4" width="19.42578125" style="3" customWidth="1"/>
    <col min="5" max="7" width="16.5703125" style="3" customWidth="1"/>
    <col min="8" max="8" width="16.7109375" style="3" customWidth="1"/>
    <col min="9" max="11" width="16.5703125" style="3" customWidth="1"/>
    <col min="12" max="12" width="16.85546875" style="3" bestFit="1" customWidth="1"/>
    <col min="13" max="13" width="14.85546875" style="3" bestFit="1" customWidth="1"/>
    <col min="14" max="14" width="15.42578125" style="3" bestFit="1" customWidth="1"/>
    <col min="15" max="15" width="16.5703125" style="3" bestFit="1" customWidth="1"/>
    <col min="16" max="16" width="14.85546875" style="3" bestFit="1" customWidth="1"/>
    <col min="17" max="17" width="13.85546875" style="3" bestFit="1" customWidth="1"/>
    <col min="18" max="16384" width="11.42578125" style="3"/>
  </cols>
  <sheetData>
    <row r="2" spans="2:19" x14ac:dyDescent="0.2">
      <c r="B2" s="1"/>
      <c r="C2" s="5"/>
      <c r="D2" s="2"/>
      <c r="E2" s="2"/>
      <c r="F2" s="2"/>
      <c r="G2" s="2"/>
      <c r="H2" s="2"/>
      <c r="I2" s="2"/>
      <c r="J2" s="2"/>
      <c r="K2" s="116"/>
    </row>
    <row r="3" spans="2:19" ht="30" customHeight="1" x14ac:dyDescent="0.2">
      <c r="B3" s="4" t="s">
        <v>0</v>
      </c>
      <c r="C3" s="5" t="s">
        <v>1</v>
      </c>
      <c r="D3" s="6" t="s">
        <v>2</v>
      </c>
      <c r="E3" s="7" t="s">
        <v>355</v>
      </c>
      <c r="F3" s="7" t="s">
        <v>358</v>
      </c>
      <c r="G3" s="7" t="s">
        <v>369</v>
      </c>
      <c r="H3" s="7" t="s">
        <v>373</v>
      </c>
      <c r="I3" s="7" t="s">
        <v>374</v>
      </c>
      <c r="J3" s="7" t="s">
        <v>377</v>
      </c>
      <c r="K3" s="7" t="s">
        <v>356</v>
      </c>
    </row>
    <row r="4" spans="2:19" ht="15.75" customHeight="1" x14ac:dyDescent="0.2">
      <c r="B4" s="8">
        <v>11</v>
      </c>
      <c r="C4" s="9" t="s">
        <v>3</v>
      </c>
      <c r="D4" s="10">
        <f t="shared" ref="D4" si="0">+D5+D218+D236+D255+D272</f>
        <v>1193399381</v>
      </c>
      <c r="E4" s="10">
        <f t="shared" ref="E4:J4" si="1">+E5+E218+E236+E255+E272</f>
        <v>62391657.117546603</v>
      </c>
      <c r="F4" s="10">
        <f t="shared" si="1"/>
        <v>80242069.667600006</v>
      </c>
      <c r="G4" s="10">
        <f t="shared" si="1"/>
        <v>91029219.024218515</v>
      </c>
      <c r="H4" s="10">
        <f t="shared" si="1"/>
        <v>71839037.60514316</v>
      </c>
      <c r="I4" s="10">
        <f t="shared" si="1"/>
        <v>82528071.718080893</v>
      </c>
      <c r="J4" s="10">
        <f t="shared" si="1"/>
        <v>91956551.653099999</v>
      </c>
      <c r="K4" s="10">
        <f>+K5+K218+K236+K255+K272</f>
        <v>479986606.78568923</v>
      </c>
      <c r="L4" s="113"/>
      <c r="M4" s="155"/>
    </row>
    <row r="5" spans="2:19" ht="12.75" customHeight="1" x14ac:dyDescent="0.2">
      <c r="B5" s="130" t="s">
        <v>4</v>
      </c>
      <c r="C5" s="131" t="s">
        <v>5</v>
      </c>
      <c r="D5" s="132">
        <f>+D6+D195+D213</f>
        <v>912192254</v>
      </c>
      <c r="E5" s="132">
        <f t="shared" ref="E5:J5" si="2">+E6+E195+E213</f>
        <v>42018822.826020002</v>
      </c>
      <c r="F5" s="132">
        <f t="shared" si="2"/>
        <v>59831507.527599998</v>
      </c>
      <c r="G5" s="132">
        <f t="shared" si="2"/>
        <v>70714295.72104916</v>
      </c>
      <c r="H5" s="132">
        <f t="shared" si="2"/>
        <v>51503689.671841972</v>
      </c>
      <c r="I5" s="132">
        <f t="shared" si="2"/>
        <v>62353336.828799993</v>
      </c>
      <c r="J5" s="132">
        <f t="shared" si="2"/>
        <v>73240891.680799991</v>
      </c>
      <c r="K5" s="132">
        <f>+K6+K195+K213</f>
        <v>359662544.25611115</v>
      </c>
      <c r="L5" s="75"/>
    </row>
    <row r="6" spans="2:19" ht="16.5" customHeight="1" x14ac:dyDescent="0.2">
      <c r="B6" s="12" t="s">
        <v>6</v>
      </c>
      <c r="C6" s="13" t="s">
        <v>7</v>
      </c>
      <c r="D6" s="14">
        <f>+D7+D45+D111+D173+D178</f>
        <v>799619284</v>
      </c>
      <c r="E6" s="14">
        <f t="shared" ref="E6:K6" si="3">+E7+E45+E111+E173+E178</f>
        <v>41571298.998108</v>
      </c>
      <c r="F6" s="14">
        <f t="shared" si="3"/>
        <v>47380440.8248</v>
      </c>
      <c r="G6" s="14">
        <f t="shared" si="3"/>
        <v>40826532.108249165</v>
      </c>
      <c r="H6" s="14">
        <f t="shared" si="3"/>
        <v>42918784.158241972</v>
      </c>
      <c r="I6" s="14">
        <f t="shared" si="3"/>
        <v>43091953.737999991</v>
      </c>
      <c r="J6" s="14">
        <f>+J7+J45+J111+J173+J178</f>
        <v>40950673.770800002</v>
      </c>
      <c r="K6" s="14">
        <f t="shared" si="3"/>
        <v>256739683.59819916</v>
      </c>
      <c r="L6" s="15"/>
    </row>
    <row r="7" spans="2:19" ht="20.25" customHeight="1" x14ac:dyDescent="0.2">
      <c r="B7" s="16">
        <v>21</v>
      </c>
      <c r="C7" s="17" t="s">
        <v>8</v>
      </c>
      <c r="D7" s="18">
        <f>+D8+D22+D27+D34+D40</f>
        <v>477284812</v>
      </c>
      <c r="E7" s="18">
        <f t="shared" ref="E7:K7" si="4">+E8+E22+E27+E34+E40</f>
        <v>29183635.469490442</v>
      </c>
      <c r="F7" s="18">
        <f t="shared" si="4"/>
        <v>29006297.872000001</v>
      </c>
      <c r="G7" s="18">
        <f t="shared" si="4"/>
        <v>29605393.038963765</v>
      </c>
      <c r="H7" s="18">
        <f t="shared" si="4"/>
        <v>27120519.435041979</v>
      </c>
      <c r="I7" s="18">
        <f t="shared" si="4"/>
        <v>30675514.639999989</v>
      </c>
      <c r="J7" s="18">
        <f t="shared" si="4"/>
        <v>29403091.150000002</v>
      </c>
      <c r="K7" s="18">
        <f t="shared" si="4"/>
        <v>174994451.6054962</v>
      </c>
      <c r="L7" s="129"/>
      <c r="M7" s="15"/>
    </row>
    <row r="8" spans="2:19" ht="12.75" customHeight="1" x14ac:dyDescent="0.2">
      <c r="B8" s="20">
        <v>211</v>
      </c>
      <c r="C8" s="21" t="s">
        <v>9</v>
      </c>
      <c r="D8" s="22">
        <f t="shared" ref="D8" si="5">+D9+D11+D14+D16+D18+D20</f>
        <v>328318784</v>
      </c>
      <c r="E8" s="22">
        <f t="shared" ref="E8:K8" si="6">+E9+E11+E14+E16+E18+E20</f>
        <v>20419484.413282599</v>
      </c>
      <c r="F8" s="22">
        <f t="shared" si="6"/>
        <v>19834044.706999999</v>
      </c>
      <c r="G8" s="22">
        <f t="shared" si="6"/>
        <v>20743748.073451776</v>
      </c>
      <c r="H8" s="22">
        <f t="shared" si="6"/>
        <v>18615675.402514983</v>
      </c>
      <c r="I8" s="22">
        <f t="shared" si="6"/>
        <v>21437805.34</v>
      </c>
      <c r="J8" s="22">
        <f t="shared" si="6"/>
        <v>20944337.010000002</v>
      </c>
      <c r="K8" s="22">
        <f t="shared" si="6"/>
        <v>121995094.94624937</v>
      </c>
    </row>
    <row r="9" spans="2:19" ht="12.75" customHeight="1" x14ac:dyDescent="0.2">
      <c r="B9" s="23">
        <v>2111</v>
      </c>
      <c r="C9" s="24" t="s">
        <v>10</v>
      </c>
      <c r="D9" s="25">
        <f t="shared" ref="D9:K9" si="7">+D10</f>
        <v>198945207</v>
      </c>
      <c r="E9" s="25">
        <f t="shared" si="7"/>
        <v>15217245.146499997</v>
      </c>
      <c r="F9" s="25">
        <f t="shared" si="7"/>
        <v>15245609.086999999</v>
      </c>
      <c r="G9" s="25">
        <f t="shared" si="7"/>
        <v>15132413.324190125</v>
      </c>
      <c r="H9" s="25">
        <f t="shared" si="7"/>
        <v>15132100.46737425</v>
      </c>
      <c r="I9" s="25">
        <f t="shared" si="7"/>
        <v>15371543.48</v>
      </c>
      <c r="J9" s="25">
        <f t="shared" si="7"/>
        <v>15040013.990000002</v>
      </c>
      <c r="K9" s="25">
        <f t="shared" si="7"/>
        <v>91138925.495064378</v>
      </c>
    </row>
    <row r="10" spans="2:19" ht="17.25" customHeight="1" x14ac:dyDescent="0.2">
      <c r="B10" s="26" t="s">
        <v>11</v>
      </c>
      <c r="C10" s="27" t="s">
        <v>12</v>
      </c>
      <c r="D10" s="28">
        <v>198945207</v>
      </c>
      <c r="E10" s="28">
        <v>15217245.146499997</v>
      </c>
      <c r="F10" s="28">
        <v>15245609.086999999</v>
      </c>
      <c r="G10" s="28">
        <v>15132413.324190125</v>
      </c>
      <c r="H10" s="28">
        <v>15132100.46737425</v>
      </c>
      <c r="I10" s="28">
        <v>15371543.48</v>
      </c>
      <c r="J10" s="28">
        <v>15040013.990000002</v>
      </c>
      <c r="K10" s="28">
        <f>SUM(E10:J10)</f>
        <v>91138925.495064378</v>
      </c>
      <c r="L10" s="29"/>
      <c r="M10" s="30"/>
      <c r="N10" s="30"/>
      <c r="O10" s="30"/>
      <c r="P10" s="30"/>
      <c r="Q10" s="30"/>
      <c r="R10" s="30"/>
      <c r="S10" s="30"/>
    </row>
    <row r="11" spans="2:19" ht="12.75" customHeight="1" x14ac:dyDescent="0.2">
      <c r="B11" s="23">
        <v>2112</v>
      </c>
      <c r="C11" s="31" t="s">
        <v>13</v>
      </c>
      <c r="D11" s="25">
        <f t="shared" ref="D11:F11" si="8">SUM(D12:D13)</f>
        <v>6000000</v>
      </c>
      <c r="E11" s="25">
        <f t="shared" si="8"/>
        <v>431016.0267826023</v>
      </c>
      <c r="F11" s="25">
        <f t="shared" si="8"/>
        <v>434700</v>
      </c>
      <c r="G11" s="25">
        <f t="shared" ref="G11" si="9">SUM(G12:G13)</f>
        <v>438000</v>
      </c>
      <c r="H11" s="25">
        <f t="shared" ref="H11:J11" si="10">SUM(H12:H13)</f>
        <v>445424.10442545707</v>
      </c>
      <c r="I11" s="25">
        <f t="shared" ref="I11" si="11">SUM(I12:I13)</f>
        <v>384460.61</v>
      </c>
      <c r="J11" s="25">
        <f t="shared" si="10"/>
        <v>431000</v>
      </c>
      <c r="K11" s="25">
        <f>+K12+K13</f>
        <v>2564600.7412080592</v>
      </c>
      <c r="L11" s="32"/>
      <c r="M11" s="19"/>
      <c r="N11" s="30"/>
      <c r="O11" s="33"/>
      <c r="P11" s="30"/>
      <c r="Q11" s="30"/>
      <c r="R11" s="30"/>
      <c r="S11" s="30"/>
    </row>
    <row r="12" spans="2:19" ht="17.25" customHeight="1" x14ac:dyDescent="0.2">
      <c r="B12" s="26" t="s">
        <v>14</v>
      </c>
      <c r="C12" s="34" t="s">
        <v>15</v>
      </c>
      <c r="D12" s="28">
        <v>1000000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f>SUM(E12:J12)</f>
        <v>0</v>
      </c>
      <c r="L12" s="35"/>
      <c r="M12" s="19"/>
      <c r="N12" s="30"/>
      <c r="O12" s="29"/>
      <c r="P12" s="30"/>
      <c r="Q12" s="30"/>
      <c r="R12" s="30"/>
      <c r="S12" s="30"/>
    </row>
    <row r="13" spans="2:19" ht="16.5" customHeight="1" x14ac:dyDescent="0.2">
      <c r="B13" s="26" t="s">
        <v>16</v>
      </c>
      <c r="C13" s="34" t="s">
        <v>17</v>
      </c>
      <c r="D13" s="28">
        <v>5000000</v>
      </c>
      <c r="E13" s="28">
        <v>431016.0267826023</v>
      </c>
      <c r="F13" s="28">
        <v>434700</v>
      </c>
      <c r="G13" s="28">
        <v>438000</v>
      </c>
      <c r="H13" s="28">
        <v>445424.10442545707</v>
      </c>
      <c r="I13" s="28">
        <v>384460.61</v>
      </c>
      <c r="J13" s="28">
        <v>431000</v>
      </c>
      <c r="K13" s="28">
        <f>SUM(E13:J13)</f>
        <v>2564600.7412080592</v>
      </c>
      <c r="L13" s="35"/>
      <c r="M13" s="19"/>
      <c r="N13" s="30"/>
      <c r="O13" s="29"/>
      <c r="P13" s="30"/>
      <c r="Q13" s="30"/>
      <c r="R13" s="30"/>
      <c r="S13" s="30"/>
    </row>
    <row r="14" spans="2:19" ht="15.75" customHeight="1" x14ac:dyDescent="0.2">
      <c r="B14" s="23">
        <v>2113</v>
      </c>
      <c r="C14" s="31" t="s">
        <v>18</v>
      </c>
      <c r="D14" s="25">
        <f t="shared" ref="D14:J14" si="12">+D15</f>
        <v>100000</v>
      </c>
      <c r="E14" s="25">
        <f t="shared" si="12"/>
        <v>0</v>
      </c>
      <c r="F14" s="25">
        <f t="shared" si="12"/>
        <v>0</v>
      </c>
      <c r="G14" s="25">
        <f t="shared" si="12"/>
        <v>0</v>
      </c>
      <c r="H14" s="25">
        <f t="shared" si="12"/>
        <v>0</v>
      </c>
      <c r="I14" s="25">
        <f t="shared" si="12"/>
        <v>0</v>
      </c>
      <c r="J14" s="25">
        <f t="shared" si="12"/>
        <v>0</v>
      </c>
      <c r="K14" s="25">
        <f>+K15</f>
        <v>0</v>
      </c>
      <c r="L14" s="32"/>
      <c r="M14" s="19"/>
      <c r="N14" s="36"/>
      <c r="O14" s="29"/>
      <c r="P14" s="30"/>
      <c r="Q14" s="30"/>
      <c r="R14" s="30"/>
      <c r="S14" s="30"/>
    </row>
    <row r="15" spans="2:19" ht="16.5" customHeight="1" x14ac:dyDescent="0.2">
      <c r="B15" s="26" t="s">
        <v>19</v>
      </c>
      <c r="C15" s="37" t="s">
        <v>18</v>
      </c>
      <c r="D15" s="38">
        <v>100000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f>SUM(E15:J15)</f>
        <v>0</v>
      </c>
      <c r="L15" s="32"/>
      <c r="M15" s="19"/>
      <c r="N15" s="36"/>
      <c r="O15" s="29"/>
      <c r="P15" s="30"/>
      <c r="Q15" s="30"/>
      <c r="R15" s="30"/>
      <c r="S15" s="30"/>
    </row>
    <row r="16" spans="2:19" ht="17.25" customHeight="1" x14ac:dyDescent="0.2">
      <c r="B16" s="23">
        <v>2114</v>
      </c>
      <c r="C16" s="39" t="s">
        <v>20</v>
      </c>
      <c r="D16" s="25">
        <f t="shared" ref="D16:K16" si="13">+D17</f>
        <v>17500000</v>
      </c>
      <c r="E16" s="25">
        <f t="shared" si="13"/>
        <v>0</v>
      </c>
      <c r="F16" s="25">
        <f t="shared" si="13"/>
        <v>0</v>
      </c>
      <c r="G16" s="25">
        <f t="shared" si="13"/>
        <v>0</v>
      </c>
      <c r="H16" s="25">
        <f t="shared" si="13"/>
        <v>20752.11</v>
      </c>
      <c r="I16" s="25">
        <f t="shared" si="13"/>
        <v>128198.32999999999</v>
      </c>
      <c r="J16" s="25">
        <f t="shared" si="13"/>
        <v>145448.88</v>
      </c>
      <c r="K16" s="25">
        <f t="shared" si="13"/>
        <v>294399.32</v>
      </c>
      <c r="L16" s="32"/>
      <c r="M16" s="19"/>
      <c r="N16" s="36"/>
      <c r="O16" s="29"/>
      <c r="P16" s="30"/>
      <c r="Q16" s="30"/>
      <c r="R16" s="30"/>
      <c r="S16" s="30"/>
    </row>
    <row r="17" spans="2:19" ht="17.25" customHeight="1" x14ac:dyDescent="0.2">
      <c r="B17" s="26" t="s">
        <v>21</v>
      </c>
      <c r="C17" s="27" t="s">
        <v>22</v>
      </c>
      <c r="D17" s="28">
        <v>17500000</v>
      </c>
      <c r="E17" s="28">
        <v>0</v>
      </c>
      <c r="F17" s="28">
        <v>0</v>
      </c>
      <c r="G17" s="28">
        <v>0</v>
      </c>
      <c r="H17" s="28">
        <v>20752.11</v>
      </c>
      <c r="I17" s="28">
        <v>128198.32999999999</v>
      </c>
      <c r="J17" s="28">
        <v>145448.88</v>
      </c>
      <c r="K17" s="28">
        <f>SUM(E17:J17)</f>
        <v>294399.32</v>
      </c>
      <c r="L17" s="30"/>
      <c r="M17" s="30"/>
      <c r="N17" s="33"/>
      <c r="O17" s="40"/>
      <c r="P17" s="36"/>
      <c r="Q17" s="36"/>
      <c r="R17" s="30"/>
      <c r="S17" s="30"/>
    </row>
    <row r="18" spans="2:19" ht="16.5" customHeight="1" x14ac:dyDescent="0.2">
      <c r="B18" s="23">
        <v>2115</v>
      </c>
      <c r="C18" s="24" t="s">
        <v>23</v>
      </c>
      <c r="D18" s="25">
        <f t="shared" ref="D18:J18" si="14">+D19</f>
        <v>60416207</v>
      </c>
      <c r="E18" s="25">
        <f t="shared" si="14"/>
        <v>3557887.45</v>
      </c>
      <c r="F18" s="25">
        <f t="shared" si="14"/>
        <v>574535.28</v>
      </c>
      <c r="G18" s="25">
        <f t="shared" si="14"/>
        <v>3267149.4554683892</v>
      </c>
      <c r="H18" s="25">
        <f t="shared" si="14"/>
        <v>359513.36409783107</v>
      </c>
      <c r="I18" s="25">
        <f t="shared" si="14"/>
        <v>3269837.55</v>
      </c>
      <c r="J18" s="25">
        <f t="shared" si="14"/>
        <v>1996541.42</v>
      </c>
      <c r="K18" s="25">
        <f>+K19</f>
        <v>13025464.519566221</v>
      </c>
      <c r="L18" s="30"/>
      <c r="M18" s="30"/>
      <c r="N18" s="33"/>
      <c r="O18" s="30"/>
      <c r="P18" s="30"/>
      <c r="Q18" s="30"/>
      <c r="R18" s="30"/>
      <c r="S18" s="30"/>
    </row>
    <row r="19" spans="2:19" ht="18" customHeight="1" x14ac:dyDescent="0.2">
      <c r="B19" s="26" t="s">
        <v>24</v>
      </c>
      <c r="C19" s="27" t="s">
        <v>25</v>
      </c>
      <c r="D19" s="28">
        <v>60416207</v>
      </c>
      <c r="E19" s="28">
        <v>3557887.45</v>
      </c>
      <c r="F19" s="28">
        <v>574535.28</v>
      </c>
      <c r="G19" s="28">
        <v>3267149.4554683892</v>
      </c>
      <c r="H19" s="28">
        <v>359513.36409783107</v>
      </c>
      <c r="I19" s="28">
        <v>3269837.55</v>
      </c>
      <c r="J19" s="28">
        <v>1996541.42</v>
      </c>
      <c r="K19" s="28">
        <f>SUM(E19:J19)</f>
        <v>13025464.519566221</v>
      </c>
      <c r="L19" s="41"/>
      <c r="M19" s="19"/>
      <c r="N19" s="33"/>
      <c r="O19" s="36"/>
      <c r="P19" s="30"/>
      <c r="Q19" s="30"/>
      <c r="R19" s="30"/>
      <c r="S19" s="30"/>
    </row>
    <row r="20" spans="2:19" ht="12.75" customHeight="1" x14ac:dyDescent="0.2">
      <c r="B20" s="23">
        <v>2116</v>
      </c>
      <c r="C20" s="39" t="s">
        <v>26</v>
      </c>
      <c r="D20" s="25">
        <f t="shared" ref="D20:I20" si="15">+D21</f>
        <v>45357370</v>
      </c>
      <c r="E20" s="25">
        <f t="shared" si="15"/>
        <v>1213335.79</v>
      </c>
      <c r="F20" s="25">
        <f t="shared" si="15"/>
        <v>3579200.34</v>
      </c>
      <c r="G20" s="25">
        <f t="shared" si="15"/>
        <v>1906185.2937932624</v>
      </c>
      <c r="H20" s="25">
        <f t="shared" si="15"/>
        <v>2657885.3566174437</v>
      </c>
      <c r="I20" s="25">
        <f t="shared" si="15"/>
        <v>2283765.37</v>
      </c>
      <c r="J20" s="25">
        <f>+J21</f>
        <v>3331332.7199999997</v>
      </c>
      <c r="K20" s="25">
        <f>+K21</f>
        <v>14971704.870410703</v>
      </c>
      <c r="L20" s="41"/>
      <c r="M20" s="19"/>
      <c r="N20" s="30"/>
      <c r="O20" s="36"/>
      <c r="P20" s="30"/>
      <c r="Q20" s="30"/>
      <c r="R20" s="30"/>
      <c r="S20" s="30"/>
    </row>
    <row r="21" spans="2:19" ht="12.75" customHeight="1" x14ac:dyDescent="0.2">
      <c r="B21" s="26" t="s">
        <v>27</v>
      </c>
      <c r="C21" s="27" t="s">
        <v>26</v>
      </c>
      <c r="D21" s="28">
        <v>45357370</v>
      </c>
      <c r="E21" s="28">
        <v>1213335.79</v>
      </c>
      <c r="F21" s="28">
        <v>3579200.34</v>
      </c>
      <c r="G21" s="28">
        <v>1906185.2937932624</v>
      </c>
      <c r="H21" s="28">
        <v>2657885.3566174437</v>
      </c>
      <c r="I21" s="28">
        <v>2283765.37</v>
      </c>
      <c r="J21" s="28">
        <v>3331332.7199999997</v>
      </c>
      <c r="K21" s="28">
        <f>SUM(E21:J21)</f>
        <v>14971704.870410703</v>
      </c>
      <c r="L21" s="41"/>
      <c r="M21" s="19"/>
      <c r="N21" s="33"/>
      <c r="O21" s="36"/>
      <c r="P21" s="30"/>
      <c r="Q21" s="30"/>
      <c r="R21" s="30"/>
      <c r="S21" s="30"/>
    </row>
    <row r="22" spans="2:19" ht="12.75" customHeight="1" x14ac:dyDescent="0.2">
      <c r="B22" s="20">
        <v>212</v>
      </c>
      <c r="C22" s="42" t="s">
        <v>28</v>
      </c>
      <c r="D22" s="22">
        <f t="shared" ref="D22:K22" si="16">+D23</f>
        <v>45800000</v>
      </c>
      <c r="E22" s="22">
        <f t="shared" si="16"/>
        <v>3743304.149999992</v>
      </c>
      <c r="F22" s="22">
        <f t="shared" si="16"/>
        <v>4165505.1500000004</v>
      </c>
      <c r="G22" s="22">
        <f t="shared" si="16"/>
        <v>3609538.9199999915</v>
      </c>
      <c r="H22" s="22">
        <f t="shared" si="16"/>
        <v>3588186.3699999917</v>
      </c>
      <c r="I22" s="22">
        <f t="shared" si="16"/>
        <v>3651844.0799999917</v>
      </c>
      <c r="J22" s="22">
        <f t="shared" si="16"/>
        <v>3614589.14</v>
      </c>
      <c r="K22" s="22">
        <f t="shared" si="16"/>
        <v>22372967.809999969</v>
      </c>
      <c r="L22" s="43"/>
      <c r="M22" s="19"/>
      <c r="N22" s="30"/>
      <c r="O22" s="36"/>
      <c r="P22" s="30"/>
      <c r="Q22" s="30"/>
      <c r="R22" s="30"/>
      <c r="S22" s="30"/>
    </row>
    <row r="23" spans="2:19" ht="12.75" customHeight="1" x14ac:dyDescent="0.2">
      <c r="B23" s="23">
        <v>2122</v>
      </c>
      <c r="C23" s="39" t="s">
        <v>29</v>
      </c>
      <c r="D23" s="25">
        <f t="shared" ref="D23" si="17">SUM(D24:D26)</f>
        <v>45800000</v>
      </c>
      <c r="E23" s="25">
        <f t="shared" ref="E23:K23" si="18">SUM(E24:E26)</f>
        <v>3743304.149999992</v>
      </c>
      <c r="F23" s="25">
        <f t="shared" si="18"/>
        <v>4165505.1500000004</v>
      </c>
      <c r="G23" s="25">
        <f t="shared" si="18"/>
        <v>3609538.9199999915</v>
      </c>
      <c r="H23" s="25">
        <f t="shared" si="18"/>
        <v>3588186.3699999917</v>
      </c>
      <c r="I23" s="25">
        <f t="shared" si="18"/>
        <v>3651844.0799999917</v>
      </c>
      <c r="J23" s="25">
        <f t="shared" si="18"/>
        <v>3614589.14</v>
      </c>
      <c r="K23" s="25">
        <f t="shared" si="18"/>
        <v>22372967.809999969</v>
      </c>
      <c r="L23" s="43"/>
      <c r="M23" s="19"/>
      <c r="N23" s="30"/>
      <c r="O23" s="30"/>
      <c r="P23" s="30"/>
      <c r="Q23" s="30"/>
      <c r="R23" s="30"/>
      <c r="S23" s="30"/>
    </row>
    <row r="24" spans="2:19" ht="19.5" customHeight="1" x14ac:dyDescent="0.2">
      <c r="B24" s="26" t="s">
        <v>30</v>
      </c>
      <c r="C24" s="27" t="s">
        <v>31</v>
      </c>
      <c r="D24" s="28">
        <v>300000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f>SUM(E24:J24)</f>
        <v>0</v>
      </c>
      <c r="L24" s="30"/>
      <c r="M24" s="30"/>
      <c r="N24" s="30"/>
      <c r="O24" s="40"/>
      <c r="P24" s="36"/>
      <c r="Q24" s="36"/>
      <c r="R24" s="30"/>
      <c r="S24" s="30"/>
    </row>
    <row r="25" spans="2:19" ht="18" customHeight="1" x14ac:dyDescent="0.2">
      <c r="B25" s="44" t="s">
        <v>32</v>
      </c>
      <c r="C25" s="45" t="s">
        <v>33</v>
      </c>
      <c r="D25" s="28">
        <v>45000000</v>
      </c>
      <c r="E25" s="28">
        <v>3723304.149999992</v>
      </c>
      <c r="F25" s="28">
        <v>3735505.1500000004</v>
      </c>
      <c r="G25" s="28">
        <v>3589538.9199999915</v>
      </c>
      <c r="H25" s="28">
        <v>3568186.3699999917</v>
      </c>
      <c r="I25" s="28">
        <v>3631844.0799999917</v>
      </c>
      <c r="J25" s="28">
        <v>3594589.14</v>
      </c>
      <c r="K25" s="28">
        <f t="shared" ref="K25:K26" si="19">SUM(E25:J25)</f>
        <v>21842967.809999969</v>
      </c>
      <c r="L25" s="30"/>
      <c r="M25" s="30"/>
      <c r="N25" s="30"/>
      <c r="O25" s="30"/>
      <c r="P25" s="30"/>
      <c r="Q25" s="30"/>
      <c r="R25" s="30"/>
      <c r="S25" s="30"/>
    </row>
    <row r="26" spans="2:19" ht="18" customHeight="1" x14ac:dyDescent="0.2">
      <c r="B26" s="44" t="s">
        <v>34</v>
      </c>
      <c r="C26" s="45" t="s">
        <v>35</v>
      </c>
      <c r="D26" s="28">
        <v>500000</v>
      </c>
      <c r="E26" s="28">
        <v>20000</v>
      </c>
      <c r="F26" s="28">
        <v>430000</v>
      </c>
      <c r="G26" s="28">
        <v>20000</v>
      </c>
      <c r="H26" s="28">
        <v>20000</v>
      </c>
      <c r="I26" s="28">
        <v>20000</v>
      </c>
      <c r="J26" s="28">
        <v>20000</v>
      </c>
      <c r="K26" s="28">
        <f t="shared" si="19"/>
        <v>530000</v>
      </c>
      <c r="L26" s="30"/>
      <c r="M26" s="30"/>
      <c r="N26" s="30"/>
      <c r="O26" s="30"/>
      <c r="P26" s="30"/>
      <c r="Q26" s="30"/>
      <c r="R26" s="30"/>
      <c r="S26" s="30"/>
    </row>
    <row r="27" spans="2:19" ht="12.75" customHeight="1" x14ac:dyDescent="0.2">
      <c r="B27" s="46">
        <v>213</v>
      </c>
      <c r="C27" s="47" t="s">
        <v>36</v>
      </c>
      <c r="D27" s="22">
        <f t="shared" ref="D27:F27" si="20">+D28+D31</f>
        <v>14800000</v>
      </c>
      <c r="E27" s="22">
        <f t="shared" si="20"/>
        <v>1085753.53</v>
      </c>
      <c r="F27" s="22">
        <f t="shared" si="20"/>
        <v>1067465</v>
      </c>
      <c r="G27" s="22">
        <f t="shared" ref="G27:K27" si="21">+G28+G31</f>
        <v>1086215</v>
      </c>
      <c r="H27" s="22">
        <f t="shared" ref="H27:J27" si="22">+H28+H31</f>
        <v>1101015.3700000001</v>
      </c>
      <c r="I27" s="22">
        <f t="shared" ref="I27" si="23">+I28+I31</f>
        <v>1103965</v>
      </c>
      <c r="J27" s="22">
        <f t="shared" si="22"/>
        <v>1085965</v>
      </c>
      <c r="K27" s="22">
        <f t="shared" si="21"/>
        <v>6530378.9000000004</v>
      </c>
      <c r="L27" s="41"/>
      <c r="M27" s="19"/>
      <c r="N27" s="30"/>
      <c r="O27" s="48"/>
      <c r="P27" s="36"/>
      <c r="Q27" s="36"/>
      <c r="R27" s="30"/>
      <c r="S27" s="30"/>
    </row>
    <row r="28" spans="2:19" ht="12.75" customHeight="1" x14ac:dyDescent="0.2">
      <c r="B28" s="49">
        <v>2131</v>
      </c>
      <c r="C28" s="50" t="s">
        <v>37</v>
      </c>
      <c r="D28" s="25">
        <f t="shared" ref="D28:K28" si="24">+D29+D30</f>
        <v>10500000</v>
      </c>
      <c r="E28" s="25">
        <f t="shared" si="24"/>
        <v>770194.78</v>
      </c>
      <c r="F28" s="25">
        <f t="shared" si="24"/>
        <v>751906.25</v>
      </c>
      <c r="G28" s="25">
        <f t="shared" si="24"/>
        <v>770656.25</v>
      </c>
      <c r="H28" s="25">
        <f t="shared" ref="H28:I28" si="25">+H29+H30</f>
        <v>785456.62</v>
      </c>
      <c r="I28" s="25">
        <f t="shared" si="25"/>
        <v>788406.25</v>
      </c>
      <c r="J28" s="25">
        <f t="shared" si="24"/>
        <v>770406.25</v>
      </c>
      <c r="K28" s="25">
        <f t="shared" si="24"/>
        <v>4637026.4000000004</v>
      </c>
      <c r="L28" s="30"/>
      <c r="M28" s="48"/>
      <c r="N28" s="30"/>
      <c r="O28" s="30"/>
      <c r="P28" s="30"/>
      <c r="Q28" s="30"/>
      <c r="R28" s="30"/>
      <c r="S28" s="30"/>
    </row>
    <row r="29" spans="2:19" ht="15" customHeight="1" x14ac:dyDescent="0.2">
      <c r="B29" s="44" t="s">
        <v>38</v>
      </c>
      <c r="C29" s="51" t="s">
        <v>39</v>
      </c>
      <c r="D29" s="28">
        <v>10000000</v>
      </c>
      <c r="E29" s="28">
        <v>770194.78</v>
      </c>
      <c r="F29" s="28">
        <v>751906.25</v>
      </c>
      <c r="G29" s="28">
        <v>770656.25</v>
      </c>
      <c r="H29" s="28">
        <v>785456.62</v>
      </c>
      <c r="I29" s="28">
        <v>788406.25</v>
      </c>
      <c r="J29" s="57">
        <v>770406.25</v>
      </c>
      <c r="K29" s="28">
        <f>SUM(E29:J29)</f>
        <v>4637026.4000000004</v>
      </c>
      <c r="L29" s="30"/>
      <c r="M29" s="30"/>
      <c r="N29" s="30"/>
      <c r="O29" s="30"/>
      <c r="P29" s="30"/>
      <c r="Q29" s="30"/>
      <c r="R29" s="30"/>
      <c r="S29" s="30"/>
    </row>
    <row r="30" spans="2:19" ht="12.75" customHeight="1" x14ac:dyDescent="0.2">
      <c r="B30" s="44" t="s">
        <v>40</v>
      </c>
      <c r="C30" s="51" t="s">
        <v>41</v>
      </c>
      <c r="D30" s="28">
        <v>500000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57">
        <v>0</v>
      </c>
      <c r="K30" s="28">
        <f>SUM(E30:J30)</f>
        <v>0</v>
      </c>
      <c r="L30" s="52"/>
      <c r="M30" s="19"/>
      <c r="N30" s="30"/>
      <c r="O30" s="33"/>
      <c r="P30" s="30"/>
      <c r="Q30" s="30"/>
      <c r="R30" s="30"/>
      <c r="S30" s="30"/>
    </row>
    <row r="31" spans="2:19" ht="12.75" customHeight="1" x14ac:dyDescent="0.2">
      <c r="B31" s="49">
        <v>2132</v>
      </c>
      <c r="C31" s="50" t="s">
        <v>42</v>
      </c>
      <c r="D31" s="25">
        <f t="shared" ref="D31:K31" si="26">+D32+D33</f>
        <v>4300000</v>
      </c>
      <c r="E31" s="25">
        <f t="shared" si="26"/>
        <v>315558.75</v>
      </c>
      <c r="F31" s="25">
        <f t="shared" si="26"/>
        <v>315558.75</v>
      </c>
      <c r="G31" s="25">
        <f t="shared" si="26"/>
        <v>315558.75</v>
      </c>
      <c r="H31" s="25">
        <f t="shared" si="26"/>
        <v>315558.75</v>
      </c>
      <c r="I31" s="25">
        <f t="shared" si="26"/>
        <v>315558.75</v>
      </c>
      <c r="J31" s="25">
        <f t="shared" si="26"/>
        <v>315558.75</v>
      </c>
      <c r="K31" s="25">
        <f t="shared" si="26"/>
        <v>1893352.5</v>
      </c>
      <c r="L31" s="53"/>
      <c r="M31" s="19"/>
      <c r="N31" s="30"/>
      <c r="O31" s="36"/>
      <c r="P31" s="30"/>
      <c r="Q31" s="30"/>
      <c r="R31" s="30"/>
      <c r="S31" s="30"/>
    </row>
    <row r="32" spans="2:19" ht="12.75" customHeight="1" x14ac:dyDescent="0.2">
      <c r="B32" s="44" t="s">
        <v>43</v>
      </c>
      <c r="C32" s="51" t="s">
        <v>44</v>
      </c>
      <c r="D32" s="28">
        <v>3800000</v>
      </c>
      <c r="E32" s="28">
        <v>315558.75</v>
      </c>
      <c r="F32" s="28">
        <v>315558.75</v>
      </c>
      <c r="G32" s="28">
        <v>315558.75</v>
      </c>
      <c r="H32" s="28">
        <v>315558.75</v>
      </c>
      <c r="I32" s="28">
        <v>315558.75</v>
      </c>
      <c r="J32" s="157">
        <v>315558.75</v>
      </c>
      <c r="K32" s="28">
        <f t="shared" ref="K32:K33" si="27">SUM(E32:J32)</f>
        <v>1893352.5</v>
      </c>
      <c r="L32" s="30"/>
      <c r="M32" s="48"/>
      <c r="N32" s="30"/>
      <c r="O32" s="40"/>
      <c r="P32" s="36"/>
      <c r="Q32" s="36"/>
      <c r="R32" s="30"/>
      <c r="S32" s="30"/>
    </row>
    <row r="33" spans="2:19" ht="15" customHeight="1" x14ac:dyDescent="0.2">
      <c r="B33" s="44" t="s">
        <v>45</v>
      </c>
      <c r="C33" s="51" t="s">
        <v>46</v>
      </c>
      <c r="D33" s="28">
        <v>500000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f t="shared" si="27"/>
        <v>0</v>
      </c>
      <c r="L33" s="30"/>
      <c r="M33" s="30"/>
      <c r="N33" s="30"/>
      <c r="O33" s="30"/>
      <c r="P33" s="30"/>
      <c r="Q33" s="30"/>
      <c r="R33" s="30"/>
      <c r="S33" s="30"/>
    </row>
    <row r="34" spans="2:19" ht="12.75" customHeight="1" x14ac:dyDescent="0.2">
      <c r="B34" s="46">
        <v>214</v>
      </c>
      <c r="C34" s="47" t="s">
        <v>47</v>
      </c>
      <c r="D34" s="22">
        <f t="shared" ref="D34:K34" si="28">+D35+D36</f>
        <v>43400000</v>
      </c>
      <c r="E34" s="22">
        <f t="shared" si="28"/>
        <v>0</v>
      </c>
      <c r="F34" s="22">
        <f t="shared" si="28"/>
        <v>0</v>
      </c>
      <c r="G34" s="22">
        <f t="shared" si="28"/>
        <v>0</v>
      </c>
      <c r="H34" s="22">
        <f t="shared" si="28"/>
        <v>0</v>
      </c>
      <c r="I34" s="22">
        <f t="shared" si="28"/>
        <v>510000</v>
      </c>
      <c r="J34" s="22">
        <f t="shared" si="28"/>
        <v>2113000</v>
      </c>
      <c r="K34" s="22">
        <f t="shared" si="28"/>
        <v>2623000</v>
      </c>
      <c r="L34" s="53"/>
      <c r="M34" s="19"/>
      <c r="N34" s="30"/>
      <c r="O34" s="48"/>
      <c r="P34" s="36"/>
      <c r="Q34" s="36"/>
      <c r="R34" s="30"/>
      <c r="S34" s="30"/>
    </row>
    <row r="35" spans="2:19" ht="15" customHeight="1" x14ac:dyDescent="0.2">
      <c r="B35" s="44" t="s">
        <v>48</v>
      </c>
      <c r="C35" s="54" t="s">
        <v>49</v>
      </c>
      <c r="D35" s="28">
        <v>40000000</v>
      </c>
      <c r="E35" s="28">
        <v>0</v>
      </c>
      <c r="F35" s="28">
        <v>0</v>
      </c>
      <c r="G35" s="28">
        <v>0</v>
      </c>
      <c r="H35" s="28">
        <v>0</v>
      </c>
      <c r="I35" s="28">
        <v>510000</v>
      </c>
      <c r="J35" s="28">
        <v>3000</v>
      </c>
      <c r="K35" s="28">
        <f>SUM(E35:J35)</f>
        <v>513000</v>
      </c>
      <c r="L35" s="30"/>
      <c r="M35" s="48"/>
      <c r="N35" s="30"/>
      <c r="O35" s="30"/>
      <c r="P35" s="30"/>
      <c r="Q35" s="30"/>
      <c r="R35" s="30"/>
      <c r="S35" s="30"/>
    </row>
    <row r="36" spans="2:19" ht="15" customHeight="1" x14ac:dyDescent="0.2">
      <c r="B36" s="49">
        <v>2142</v>
      </c>
      <c r="C36" s="55" t="s">
        <v>50</v>
      </c>
      <c r="D36" s="25">
        <f t="shared" ref="D36:J36" si="29">SUM(D37:D39)</f>
        <v>3400000</v>
      </c>
      <c r="E36" s="25">
        <f t="shared" si="29"/>
        <v>0</v>
      </c>
      <c r="F36" s="25">
        <f t="shared" si="29"/>
        <v>0</v>
      </c>
      <c r="G36" s="25">
        <f t="shared" si="29"/>
        <v>0</v>
      </c>
      <c r="H36" s="25">
        <f t="shared" si="29"/>
        <v>0</v>
      </c>
      <c r="I36" s="25">
        <f t="shared" ref="I36" si="30">SUM(I37:I39)</f>
        <v>0</v>
      </c>
      <c r="J36" s="25">
        <f t="shared" si="29"/>
        <v>2110000</v>
      </c>
      <c r="K36" s="25">
        <f>+K37+K38+K39</f>
        <v>2110000</v>
      </c>
      <c r="L36" s="30"/>
      <c r="M36" s="30"/>
      <c r="N36" s="30"/>
      <c r="O36" s="30"/>
      <c r="P36" s="30"/>
      <c r="Q36" s="30"/>
      <c r="R36" s="30"/>
      <c r="S36" s="30"/>
    </row>
    <row r="37" spans="2:19" ht="12.75" customHeight="1" x14ac:dyDescent="0.2">
      <c r="B37" s="44" t="s">
        <v>51</v>
      </c>
      <c r="C37" s="54" t="s">
        <v>52</v>
      </c>
      <c r="D37" s="28">
        <v>2300000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2110000</v>
      </c>
      <c r="K37" s="28">
        <f t="shared" ref="K37:K39" si="31">SUM(E37:J37)</f>
        <v>2110000</v>
      </c>
      <c r="L37" s="53"/>
      <c r="M37" s="19"/>
      <c r="N37" s="30"/>
      <c r="O37" s="48"/>
      <c r="P37" s="30"/>
      <c r="Q37" s="30"/>
      <c r="R37" s="30"/>
      <c r="S37" s="30"/>
    </row>
    <row r="38" spans="2:19" ht="14.25" customHeight="1" x14ac:dyDescent="0.2">
      <c r="B38" s="44" t="s">
        <v>53</v>
      </c>
      <c r="C38" s="54" t="s">
        <v>54</v>
      </c>
      <c r="D38" s="28">
        <v>100000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f t="shared" si="31"/>
        <v>0</v>
      </c>
      <c r="L38" s="30"/>
      <c r="M38" s="48"/>
      <c r="N38" s="30"/>
      <c r="O38" s="33"/>
      <c r="P38" s="30"/>
      <c r="Q38" s="30"/>
      <c r="R38" s="30"/>
      <c r="S38" s="30"/>
    </row>
    <row r="39" spans="2:19" ht="16.5" customHeight="1" x14ac:dyDescent="0.2">
      <c r="B39" s="44" t="s">
        <v>55</v>
      </c>
      <c r="C39" s="54" t="s">
        <v>56</v>
      </c>
      <c r="D39" s="28">
        <v>1000000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f t="shared" si="31"/>
        <v>0</v>
      </c>
      <c r="L39" s="30"/>
      <c r="M39" s="30"/>
      <c r="N39" s="30"/>
      <c r="O39" s="36"/>
      <c r="P39" s="30"/>
      <c r="Q39" s="30"/>
      <c r="R39" s="30"/>
      <c r="S39" s="30"/>
    </row>
    <row r="40" spans="2:19" ht="15" customHeight="1" x14ac:dyDescent="0.2">
      <c r="B40" s="46">
        <v>215</v>
      </c>
      <c r="C40" s="56" t="s">
        <v>57</v>
      </c>
      <c r="D40" s="22">
        <f t="shared" ref="D40:K40" si="32">D43+D42+D41+D44</f>
        <v>44966028</v>
      </c>
      <c r="E40" s="22">
        <f t="shared" si="32"/>
        <v>3935093.3762078499</v>
      </c>
      <c r="F40" s="22">
        <f t="shared" si="32"/>
        <v>3939283.0150000001</v>
      </c>
      <c r="G40" s="22">
        <f t="shared" si="32"/>
        <v>4165891.0455119996</v>
      </c>
      <c r="H40" s="22">
        <f t="shared" si="32"/>
        <v>3815642.2925269995</v>
      </c>
      <c r="I40" s="22">
        <f t="shared" si="32"/>
        <v>3971900.22</v>
      </c>
      <c r="J40" s="22">
        <f t="shared" si="32"/>
        <v>1645200</v>
      </c>
      <c r="K40" s="22">
        <f t="shared" si="32"/>
        <v>21473009.949246846</v>
      </c>
      <c r="L40" s="30"/>
      <c r="M40" s="33"/>
      <c r="N40" s="30"/>
      <c r="O40" s="40"/>
      <c r="P40" s="36"/>
      <c r="Q40" s="30"/>
      <c r="R40" s="30"/>
      <c r="S40" s="30"/>
    </row>
    <row r="41" spans="2:19" ht="15" customHeight="1" x14ac:dyDescent="0.2">
      <c r="B41" s="44" t="s">
        <v>58</v>
      </c>
      <c r="C41" s="51" t="s">
        <v>59</v>
      </c>
      <c r="D41" s="28">
        <v>12689838</v>
      </c>
      <c r="E41" s="28">
        <v>1076303.28568185</v>
      </c>
      <c r="F41" s="28">
        <v>1078314.29</v>
      </c>
      <c r="G41" s="28">
        <v>1071324.2206989997</v>
      </c>
      <c r="H41" s="28">
        <v>955423.33434599987</v>
      </c>
      <c r="I41" s="28">
        <v>1092175.6000000001</v>
      </c>
      <c r="J41" s="28">
        <v>0</v>
      </c>
      <c r="K41" s="28">
        <f t="shared" ref="K41:K44" si="33">SUM(E41:J41)</f>
        <v>5273540.7307268493</v>
      </c>
      <c r="L41" s="30"/>
      <c r="M41" s="40"/>
      <c r="N41" s="30"/>
      <c r="O41" s="30"/>
      <c r="P41" s="30"/>
      <c r="Q41" s="30"/>
      <c r="R41" s="30"/>
      <c r="S41" s="30"/>
    </row>
    <row r="42" spans="2:19" ht="15" customHeight="1" x14ac:dyDescent="0.2">
      <c r="B42" s="44" t="s">
        <v>60</v>
      </c>
      <c r="C42" s="51" t="s">
        <v>61</v>
      </c>
      <c r="D42" s="28">
        <v>12719396</v>
      </c>
      <c r="E42" s="28">
        <v>1080424.4009514998</v>
      </c>
      <c r="F42" s="28">
        <v>1082438.24</v>
      </c>
      <c r="G42" s="28">
        <v>1075438.3133099999</v>
      </c>
      <c r="H42" s="28">
        <v>1076363.8252899996</v>
      </c>
      <c r="I42" s="28">
        <v>1093716.04</v>
      </c>
      <c r="J42" s="28">
        <v>0</v>
      </c>
      <c r="K42" s="28">
        <f t="shared" si="33"/>
        <v>5408380.8195514986</v>
      </c>
      <c r="L42" s="30"/>
      <c r="M42" s="33"/>
      <c r="N42" s="30"/>
      <c r="O42" s="30"/>
      <c r="P42" s="30"/>
      <c r="Q42" s="30"/>
      <c r="R42" s="30"/>
      <c r="S42" s="30"/>
    </row>
    <row r="43" spans="2:19" ht="14.25" customHeight="1" x14ac:dyDescent="0.2">
      <c r="B43" s="44" t="s">
        <v>62</v>
      </c>
      <c r="C43" s="51" t="s">
        <v>63</v>
      </c>
      <c r="D43" s="57">
        <v>1556794</v>
      </c>
      <c r="E43" s="57">
        <v>133165.68957450002</v>
      </c>
      <c r="F43" s="57">
        <v>133330.48499999999</v>
      </c>
      <c r="G43" s="57">
        <v>131775.97150300001</v>
      </c>
      <c r="H43" s="57">
        <v>138655.13289099999</v>
      </c>
      <c r="I43" s="57">
        <v>140811.57999999999</v>
      </c>
      <c r="J43" s="57">
        <v>0</v>
      </c>
      <c r="K43" s="28">
        <f t="shared" si="33"/>
        <v>677738.85896849993</v>
      </c>
      <c r="L43" s="30"/>
      <c r="M43" s="30"/>
      <c r="N43" s="30"/>
      <c r="O43" s="30"/>
      <c r="P43" s="30"/>
      <c r="Q43" s="30"/>
      <c r="R43" s="30"/>
      <c r="S43" s="30"/>
    </row>
    <row r="44" spans="2:19" ht="24" customHeight="1" x14ac:dyDescent="0.2">
      <c r="B44" s="58" t="s">
        <v>64</v>
      </c>
      <c r="C44" s="59" t="s">
        <v>65</v>
      </c>
      <c r="D44" s="28">
        <v>18000000</v>
      </c>
      <c r="E44" s="28">
        <v>1645200</v>
      </c>
      <c r="F44" s="28">
        <v>1645200</v>
      </c>
      <c r="G44" s="28">
        <v>1887352.54</v>
      </c>
      <c r="H44" s="28">
        <v>1645200</v>
      </c>
      <c r="I44" s="28">
        <v>1645197</v>
      </c>
      <c r="J44" s="28">
        <v>1645200</v>
      </c>
      <c r="K44" s="28">
        <f t="shared" si="33"/>
        <v>10113349.539999999</v>
      </c>
      <c r="L44" s="30"/>
      <c r="M44" s="30"/>
      <c r="N44" s="30"/>
      <c r="O44" s="30"/>
      <c r="P44" s="30"/>
      <c r="Q44" s="30"/>
      <c r="R44" s="30"/>
      <c r="S44" s="30"/>
    </row>
    <row r="45" spans="2:19" ht="12.75" customHeight="1" x14ac:dyDescent="0.2">
      <c r="B45" s="60">
        <v>22</v>
      </c>
      <c r="C45" s="61" t="s">
        <v>66</v>
      </c>
      <c r="D45" s="18">
        <f t="shared" ref="D45" si="34">D46+D55+D58+D61+D65+D74+D78+D89+D105</f>
        <v>129244871</v>
      </c>
      <c r="E45" s="18">
        <f t="shared" ref="E45:J45" si="35">E46+E55+E58+E61+E65+E74+E78+E89+E105</f>
        <v>8908751.0188175589</v>
      </c>
      <c r="F45" s="18">
        <f t="shared" si="35"/>
        <v>13879349.7028</v>
      </c>
      <c r="G45" s="18">
        <f t="shared" si="35"/>
        <v>8776396.7000853997</v>
      </c>
      <c r="H45" s="18">
        <f t="shared" si="35"/>
        <v>11835494.542999998</v>
      </c>
      <c r="I45" s="18">
        <f t="shared" si="35"/>
        <v>9219142.3521999996</v>
      </c>
      <c r="J45" s="18">
        <f t="shared" si="35"/>
        <v>9105665.6007999983</v>
      </c>
      <c r="K45" s="18">
        <f>K46+K55+K58+K61+K65+K74+K78+K89+K105</f>
        <v>61724799.917702958</v>
      </c>
      <c r="L45" s="29"/>
      <c r="M45" s="36"/>
      <c r="N45" s="30"/>
      <c r="O45" s="30"/>
      <c r="P45" s="30"/>
      <c r="Q45" s="30"/>
      <c r="R45" s="30"/>
      <c r="S45" s="30"/>
    </row>
    <row r="46" spans="2:19" ht="12.75" customHeight="1" x14ac:dyDescent="0.2">
      <c r="B46" s="46">
        <v>221</v>
      </c>
      <c r="C46" s="47" t="s">
        <v>67</v>
      </c>
      <c r="D46" s="22">
        <f t="shared" ref="D46" si="36">D47+D48+D49+D50+D51+D52+D53+D54</f>
        <v>12500000</v>
      </c>
      <c r="E46" s="22">
        <f t="shared" ref="E46:K46" si="37">E47+E48+E49+E50+E51+E52+E53+E54</f>
        <v>1079159.5456175599</v>
      </c>
      <c r="F46" s="22">
        <f t="shared" si="37"/>
        <v>537152.46</v>
      </c>
      <c r="G46" s="22">
        <f t="shared" si="37"/>
        <v>1267883.2073854001</v>
      </c>
      <c r="H46" s="22">
        <f t="shared" si="37"/>
        <v>886429.35</v>
      </c>
      <c r="I46" s="22">
        <f t="shared" si="37"/>
        <v>1224409.233</v>
      </c>
      <c r="J46" s="22">
        <f t="shared" si="37"/>
        <v>1288194.45</v>
      </c>
      <c r="K46" s="22">
        <f t="shared" si="37"/>
        <v>6283228.2460029591</v>
      </c>
      <c r="L46" s="33"/>
      <c r="M46" s="30"/>
      <c r="N46" s="30"/>
      <c r="O46" s="30"/>
      <c r="P46" s="30"/>
      <c r="Q46" s="30"/>
      <c r="R46" s="30"/>
      <c r="S46" s="30"/>
    </row>
    <row r="47" spans="2:19" ht="12.75" customHeight="1" x14ac:dyDescent="0.2">
      <c r="B47" s="44" t="s">
        <v>68</v>
      </c>
      <c r="C47" s="51" t="s">
        <v>69</v>
      </c>
      <c r="D47" s="28">
        <v>310000</v>
      </c>
      <c r="E47" s="28">
        <v>0</v>
      </c>
      <c r="F47" s="28">
        <v>14750</v>
      </c>
      <c r="G47" s="28">
        <v>29500</v>
      </c>
      <c r="H47" s="28">
        <v>0</v>
      </c>
      <c r="I47" s="28">
        <v>29500</v>
      </c>
      <c r="J47" s="28">
        <v>0</v>
      </c>
      <c r="K47" s="28">
        <f>SUM(E47:J47)</f>
        <v>73750</v>
      </c>
      <c r="L47" s="30"/>
      <c r="M47" s="30"/>
      <c r="N47" s="30"/>
      <c r="O47" s="30"/>
      <c r="P47" s="30"/>
      <c r="Q47" s="30"/>
      <c r="R47" s="30"/>
      <c r="S47" s="30"/>
    </row>
    <row r="48" spans="2:19" ht="12.75" customHeight="1" x14ac:dyDescent="0.2">
      <c r="B48" s="44" t="s">
        <v>70</v>
      </c>
      <c r="C48" s="62" t="s">
        <v>71</v>
      </c>
      <c r="D48" s="28">
        <v>300000</v>
      </c>
      <c r="E48" s="28">
        <v>0</v>
      </c>
      <c r="F48" s="28">
        <v>0</v>
      </c>
      <c r="G48" s="28">
        <v>0</v>
      </c>
      <c r="H48" s="28">
        <v>132.46</v>
      </c>
      <c r="I48" s="28">
        <v>0</v>
      </c>
      <c r="J48" s="28">
        <v>0</v>
      </c>
      <c r="K48" s="28">
        <f t="shared" ref="K48:K104" si="38">SUM(E48:J48)</f>
        <v>132.46</v>
      </c>
      <c r="L48" s="30"/>
      <c r="M48" s="30"/>
      <c r="N48" s="30"/>
      <c r="O48" s="30"/>
      <c r="P48" s="30"/>
      <c r="Q48" s="30"/>
      <c r="R48" s="30"/>
      <c r="S48" s="30"/>
    </row>
    <row r="49" spans="2:19" ht="12.75" customHeight="1" x14ac:dyDescent="0.2">
      <c r="B49" s="44" t="s">
        <v>72</v>
      </c>
      <c r="C49" s="45" t="s">
        <v>73</v>
      </c>
      <c r="D49" s="28">
        <v>4000000</v>
      </c>
      <c r="E49" s="28">
        <v>268927.50561756</v>
      </c>
      <c r="F49" s="28">
        <v>452190.62</v>
      </c>
      <c r="G49" s="28">
        <v>259666.6523854</v>
      </c>
      <c r="H49" s="28">
        <v>267392.88</v>
      </c>
      <c r="I49" s="28">
        <v>614788.27500000002</v>
      </c>
      <c r="J49" s="28">
        <v>574695.31999999995</v>
      </c>
      <c r="K49" s="28">
        <f t="shared" si="38"/>
        <v>2437661.2530029598</v>
      </c>
      <c r="L49" s="30"/>
      <c r="M49" s="30"/>
      <c r="N49" s="30"/>
      <c r="O49" s="30"/>
      <c r="P49" s="30"/>
      <c r="Q49" s="30"/>
      <c r="R49" s="30"/>
      <c r="S49" s="30"/>
    </row>
    <row r="50" spans="2:19" ht="12.75" customHeight="1" x14ac:dyDescent="0.2">
      <c r="B50" s="44" t="s">
        <v>74</v>
      </c>
      <c r="C50" s="45" t="s">
        <v>75</v>
      </c>
      <c r="D50" s="28">
        <v>20000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f t="shared" si="38"/>
        <v>0</v>
      </c>
      <c r="L50" s="36"/>
      <c r="M50" s="33"/>
      <c r="N50" s="30"/>
      <c r="O50" s="30"/>
      <c r="P50" s="30"/>
      <c r="Q50" s="30"/>
      <c r="R50" s="30"/>
      <c r="S50" s="30"/>
    </row>
    <row r="51" spans="2:19" ht="12.75" customHeight="1" x14ac:dyDescent="0.2">
      <c r="B51" s="44" t="s">
        <v>76</v>
      </c>
      <c r="C51" s="62" t="s">
        <v>77</v>
      </c>
      <c r="D51" s="28">
        <v>3600000</v>
      </c>
      <c r="E51" s="28">
        <v>402333.14</v>
      </c>
      <c r="F51" s="28">
        <v>16334.5</v>
      </c>
      <c r="G51" s="28">
        <v>564874.63500000001</v>
      </c>
      <c r="H51" s="28">
        <v>209112.13999999998</v>
      </c>
      <c r="I51" s="28">
        <v>191249.57799999998</v>
      </c>
      <c r="J51" s="28">
        <v>228111.47</v>
      </c>
      <c r="K51" s="28">
        <f t="shared" si="38"/>
        <v>1612015.463</v>
      </c>
      <c r="L51" s="15"/>
      <c r="M51" s="63"/>
    </row>
    <row r="52" spans="2:19" ht="12.75" customHeight="1" x14ac:dyDescent="0.2">
      <c r="B52" s="44" t="s">
        <v>78</v>
      </c>
      <c r="C52" s="45" t="s">
        <v>79</v>
      </c>
      <c r="D52" s="28">
        <v>4170000</v>
      </c>
      <c r="E52" s="28">
        <v>407898.9</v>
      </c>
      <c r="F52" s="28">
        <v>53877.34</v>
      </c>
      <c r="G52" s="28">
        <v>406761.92</v>
      </c>
      <c r="H52" s="28">
        <v>409791.87</v>
      </c>
      <c r="I52" s="28">
        <v>388871.38</v>
      </c>
      <c r="J52" s="28">
        <v>485387.66</v>
      </c>
      <c r="K52" s="28">
        <f t="shared" si="38"/>
        <v>2152589.0699999998</v>
      </c>
    </row>
    <row r="53" spans="2:19" ht="12.75" customHeight="1" x14ac:dyDescent="0.2">
      <c r="B53" s="44" t="s">
        <v>80</v>
      </c>
      <c r="C53" s="45" t="s">
        <v>81</v>
      </c>
      <c r="D53" s="28">
        <v>50000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57">
        <v>0</v>
      </c>
      <c r="K53" s="28">
        <f t="shared" si="38"/>
        <v>0</v>
      </c>
    </row>
    <row r="54" spans="2:19" ht="12.75" customHeight="1" x14ac:dyDescent="0.2">
      <c r="B54" s="44" t="s">
        <v>82</v>
      </c>
      <c r="C54" s="45" t="s">
        <v>83</v>
      </c>
      <c r="D54" s="28">
        <v>50000</v>
      </c>
      <c r="E54" s="28">
        <v>0</v>
      </c>
      <c r="F54" s="28">
        <v>0</v>
      </c>
      <c r="G54" s="28">
        <v>7080</v>
      </c>
      <c r="H54" s="28">
        <v>0</v>
      </c>
      <c r="I54" s="28">
        <v>0</v>
      </c>
      <c r="J54" s="28">
        <v>0</v>
      </c>
      <c r="K54" s="28">
        <f t="shared" si="38"/>
        <v>7080</v>
      </c>
    </row>
    <row r="55" spans="2:19" ht="12.75" customHeight="1" x14ac:dyDescent="0.2">
      <c r="B55" s="46">
        <v>222</v>
      </c>
      <c r="C55" s="64" t="s">
        <v>84</v>
      </c>
      <c r="D55" s="22">
        <f t="shared" ref="D55:F55" si="39">+D56+D57</f>
        <v>4963500</v>
      </c>
      <c r="E55" s="22">
        <f t="shared" si="39"/>
        <v>374800.85119999998</v>
      </c>
      <c r="F55" s="22">
        <f t="shared" si="39"/>
        <v>241729.3</v>
      </c>
      <c r="G55" s="22">
        <f t="shared" ref="G55:K55" si="40">+G56+G57</f>
        <v>555234.13</v>
      </c>
      <c r="H55" s="22">
        <f t="shared" ref="H55:J55" si="41">+H56+H57</f>
        <v>245744</v>
      </c>
      <c r="I55" s="22">
        <f t="shared" ref="I55" si="42">+I56+I57</f>
        <v>0</v>
      </c>
      <c r="J55" s="22">
        <f t="shared" si="41"/>
        <v>231719.4</v>
      </c>
      <c r="K55" s="22">
        <f t="shared" si="40"/>
        <v>1649227.6811999998</v>
      </c>
    </row>
    <row r="56" spans="2:19" ht="12.75" customHeight="1" x14ac:dyDescent="0.2">
      <c r="B56" s="65" t="s">
        <v>85</v>
      </c>
      <c r="C56" s="51" t="s">
        <v>86</v>
      </c>
      <c r="D56" s="28">
        <v>1532500</v>
      </c>
      <c r="E56" s="28">
        <v>136178.30119999999</v>
      </c>
      <c r="F56" s="28">
        <v>136178.29999999999</v>
      </c>
      <c r="G56" s="28">
        <v>0</v>
      </c>
      <c r="H56" s="28">
        <v>0</v>
      </c>
      <c r="I56" s="28">
        <v>0</v>
      </c>
      <c r="J56" s="28">
        <v>0</v>
      </c>
      <c r="K56" s="28">
        <f t="shared" si="38"/>
        <v>272356.60119999998</v>
      </c>
    </row>
    <row r="57" spans="2:19" ht="12.75" customHeight="1" x14ac:dyDescent="0.2">
      <c r="B57" s="65" t="s">
        <v>87</v>
      </c>
      <c r="C57" s="51" t="s">
        <v>88</v>
      </c>
      <c r="D57" s="28">
        <v>3431000</v>
      </c>
      <c r="E57" s="28">
        <v>238622.55</v>
      </c>
      <c r="F57" s="28">
        <v>105551</v>
      </c>
      <c r="G57" s="28">
        <v>555234.13</v>
      </c>
      <c r="H57" s="28">
        <v>245744</v>
      </c>
      <c r="I57" s="28">
        <v>0</v>
      </c>
      <c r="J57" s="28">
        <v>231719.4</v>
      </c>
      <c r="K57" s="28">
        <f t="shared" si="38"/>
        <v>1376871.0799999998</v>
      </c>
    </row>
    <row r="58" spans="2:19" ht="12.75" customHeight="1" x14ac:dyDescent="0.2">
      <c r="B58" s="46">
        <v>223</v>
      </c>
      <c r="C58" s="47" t="s">
        <v>89</v>
      </c>
      <c r="D58" s="22">
        <f t="shared" ref="D58:F58" si="43">SUM(D59:D60)</f>
        <v>5928000</v>
      </c>
      <c r="E58" s="22">
        <f t="shared" si="43"/>
        <v>142200</v>
      </c>
      <c r="F58" s="22">
        <f t="shared" si="43"/>
        <v>180850</v>
      </c>
      <c r="G58" s="22">
        <f t="shared" ref="G58:K58" si="44">SUM(G59:G60)</f>
        <v>383530</v>
      </c>
      <c r="H58" s="22">
        <f t="shared" ref="H58:J58" si="45">SUM(H59:H60)</f>
        <v>273850</v>
      </c>
      <c r="I58" s="22">
        <f t="shared" ref="I58" si="46">SUM(I59:I60)</f>
        <v>908750</v>
      </c>
      <c r="J58" s="22">
        <f t="shared" si="45"/>
        <v>191700</v>
      </c>
      <c r="K58" s="22">
        <f t="shared" si="44"/>
        <v>2080880</v>
      </c>
    </row>
    <row r="59" spans="2:19" ht="12.75" customHeight="1" x14ac:dyDescent="0.2">
      <c r="B59" s="44" t="s">
        <v>90</v>
      </c>
      <c r="C59" s="51" t="s">
        <v>91</v>
      </c>
      <c r="D59" s="66">
        <v>1000000</v>
      </c>
      <c r="E59" s="66">
        <v>142200</v>
      </c>
      <c r="F59" s="66">
        <v>68350</v>
      </c>
      <c r="G59" s="66">
        <v>269950</v>
      </c>
      <c r="H59" s="28">
        <v>45250</v>
      </c>
      <c r="I59" s="28">
        <v>161500</v>
      </c>
      <c r="J59" s="28">
        <v>191700</v>
      </c>
      <c r="K59" s="28">
        <f t="shared" si="38"/>
        <v>878950</v>
      </c>
    </row>
    <row r="60" spans="2:19" ht="12.75" customHeight="1" x14ac:dyDescent="0.2">
      <c r="B60" s="44" t="s">
        <v>92</v>
      </c>
      <c r="C60" s="51" t="s">
        <v>93</v>
      </c>
      <c r="D60" s="66">
        <v>4928000</v>
      </c>
      <c r="E60" s="66">
        <v>0</v>
      </c>
      <c r="F60" s="66">
        <v>112500</v>
      </c>
      <c r="G60" s="66">
        <v>113580</v>
      </c>
      <c r="H60" s="28">
        <v>228600</v>
      </c>
      <c r="I60" s="28">
        <v>747250</v>
      </c>
      <c r="J60" s="28">
        <v>0</v>
      </c>
      <c r="K60" s="28">
        <f t="shared" si="38"/>
        <v>1201930</v>
      </c>
    </row>
    <row r="61" spans="2:19" ht="12.75" customHeight="1" x14ac:dyDescent="0.2">
      <c r="B61" s="46">
        <v>224</v>
      </c>
      <c r="C61" s="47" t="s">
        <v>94</v>
      </c>
      <c r="D61" s="22">
        <f t="shared" ref="D61:K61" si="47">+D62+D63+D64</f>
        <v>2450000</v>
      </c>
      <c r="E61" s="22">
        <f t="shared" si="47"/>
        <v>77072.25</v>
      </c>
      <c r="F61" s="22">
        <f t="shared" si="47"/>
        <v>26409.78</v>
      </c>
      <c r="G61" s="22">
        <f t="shared" si="47"/>
        <v>70439.8</v>
      </c>
      <c r="H61" s="22">
        <f t="shared" ref="H61:I61" si="48">+H62+H63+H64</f>
        <v>66134.55</v>
      </c>
      <c r="I61" s="22">
        <f t="shared" si="48"/>
        <v>116156.16</v>
      </c>
      <c r="J61" s="22">
        <f t="shared" si="47"/>
        <v>67846.570000000007</v>
      </c>
      <c r="K61" s="22">
        <f t="shared" si="47"/>
        <v>424059.11</v>
      </c>
    </row>
    <row r="62" spans="2:19" ht="12.75" customHeight="1" x14ac:dyDescent="0.2">
      <c r="B62" s="44" t="s">
        <v>95</v>
      </c>
      <c r="C62" s="51" t="s">
        <v>96</v>
      </c>
      <c r="D62" s="57">
        <v>2000000</v>
      </c>
      <c r="E62" s="57">
        <v>26622.25</v>
      </c>
      <c r="F62" s="57">
        <v>26409.78</v>
      </c>
      <c r="G62" s="57">
        <v>20039.8</v>
      </c>
      <c r="H62" s="28">
        <v>65584.55</v>
      </c>
      <c r="I62" s="28">
        <v>115356.16</v>
      </c>
      <c r="J62" s="28">
        <v>17846.57</v>
      </c>
      <c r="K62" s="28">
        <f t="shared" si="38"/>
        <v>271859.11</v>
      </c>
    </row>
    <row r="63" spans="2:19" ht="12.75" customHeight="1" x14ac:dyDescent="0.2">
      <c r="B63" s="44" t="s">
        <v>97</v>
      </c>
      <c r="C63" s="51" t="s">
        <v>98</v>
      </c>
      <c r="D63" s="57">
        <v>200000</v>
      </c>
      <c r="E63" s="57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f t="shared" si="38"/>
        <v>0</v>
      </c>
    </row>
    <row r="64" spans="2:19" ht="12.75" customHeight="1" x14ac:dyDescent="0.2">
      <c r="B64" s="44" t="s">
        <v>99</v>
      </c>
      <c r="C64" s="51" t="s">
        <v>100</v>
      </c>
      <c r="D64" s="28">
        <v>250000</v>
      </c>
      <c r="E64" s="28">
        <v>50450</v>
      </c>
      <c r="F64" s="28">
        <v>0</v>
      </c>
      <c r="G64" s="28">
        <v>50400</v>
      </c>
      <c r="H64" s="28">
        <v>550</v>
      </c>
      <c r="I64" s="28">
        <v>800</v>
      </c>
      <c r="J64" s="28">
        <v>50000</v>
      </c>
      <c r="K64" s="28">
        <f t="shared" si="38"/>
        <v>152200</v>
      </c>
    </row>
    <row r="65" spans="2:14" ht="15.75" customHeight="1" x14ac:dyDescent="0.2">
      <c r="B65" s="46">
        <v>225</v>
      </c>
      <c r="C65" s="64" t="s">
        <v>101</v>
      </c>
      <c r="D65" s="22">
        <f t="shared" ref="D65:K65" si="49">SUM(D66:D73)</f>
        <v>6580000</v>
      </c>
      <c r="E65" s="22">
        <f t="shared" si="49"/>
        <v>573722.79</v>
      </c>
      <c r="F65" s="22">
        <f t="shared" si="49"/>
        <v>1300816.9100000001</v>
      </c>
      <c r="G65" s="22">
        <f t="shared" si="49"/>
        <v>110536.304</v>
      </c>
      <c r="H65" s="22">
        <f t="shared" ref="H65" si="50">SUM(H66:H73)</f>
        <v>70000</v>
      </c>
      <c r="I65" s="22">
        <f t="shared" ref="I65" si="51">SUM(I66:I73)</f>
        <v>221237.04</v>
      </c>
      <c r="J65" s="22">
        <f t="shared" si="49"/>
        <v>240313.64799999999</v>
      </c>
      <c r="K65" s="22">
        <f t="shared" si="49"/>
        <v>2516626.6920000003</v>
      </c>
    </row>
    <row r="66" spans="2:14" ht="15" customHeight="1" x14ac:dyDescent="0.2">
      <c r="B66" s="65" t="s">
        <v>102</v>
      </c>
      <c r="C66" s="67" t="s">
        <v>103</v>
      </c>
      <c r="D66" s="28">
        <v>800000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28659.84</v>
      </c>
      <c r="K66" s="28">
        <f t="shared" si="38"/>
        <v>28659.84</v>
      </c>
    </row>
    <row r="67" spans="2:14" ht="21" customHeight="1" x14ac:dyDescent="0.2">
      <c r="B67" s="44" t="s">
        <v>104</v>
      </c>
      <c r="C67" s="68" t="s">
        <v>105</v>
      </c>
      <c r="D67" s="57">
        <v>300000</v>
      </c>
      <c r="E67" s="57">
        <v>28999.68</v>
      </c>
      <c r="F67" s="57">
        <v>37851.57</v>
      </c>
      <c r="G67" s="57">
        <v>40536.304000000004</v>
      </c>
      <c r="H67" s="28">
        <v>0</v>
      </c>
      <c r="I67" s="28">
        <v>65499.44</v>
      </c>
      <c r="J67" s="28">
        <v>85957.808000000005</v>
      </c>
      <c r="K67" s="28">
        <f t="shared" si="38"/>
        <v>258844.80200000003</v>
      </c>
    </row>
    <row r="68" spans="2:14" ht="17.25" customHeight="1" x14ac:dyDescent="0.2">
      <c r="B68" s="44" t="s">
        <v>106</v>
      </c>
      <c r="C68" s="68" t="s">
        <v>107</v>
      </c>
      <c r="D68" s="57">
        <v>360000</v>
      </c>
      <c r="E68" s="57">
        <v>0</v>
      </c>
      <c r="F68" s="28">
        <v>0</v>
      </c>
      <c r="G68" s="28">
        <v>0</v>
      </c>
      <c r="H68" s="28">
        <v>0</v>
      </c>
      <c r="I68" s="28">
        <v>0</v>
      </c>
      <c r="J68" s="28">
        <v>55696</v>
      </c>
      <c r="K68" s="28">
        <f t="shared" si="38"/>
        <v>55696</v>
      </c>
    </row>
    <row r="69" spans="2:14" ht="19.5" customHeight="1" x14ac:dyDescent="0.2">
      <c r="B69" s="65" t="s">
        <v>108</v>
      </c>
      <c r="C69" s="69" t="s">
        <v>109</v>
      </c>
      <c r="D69" s="28">
        <v>2000000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f t="shared" si="38"/>
        <v>0</v>
      </c>
    </row>
    <row r="70" spans="2:14" ht="19.5" customHeight="1" x14ac:dyDescent="0.2">
      <c r="B70" s="65" t="s">
        <v>110</v>
      </c>
      <c r="C70" s="69" t="s">
        <v>111</v>
      </c>
      <c r="D70" s="28">
        <v>120000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f t="shared" si="38"/>
        <v>0</v>
      </c>
    </row>
    <row r="71" spans="2:14" ht="21.75" customHeight="1" x14ac:dyDescent="0.2">
      <c r="B71" s="65" t="s">
        <v>112</v>
      </c>
      <c r="C71" s="69" t="s">
        <v>113</v>
      </c>
      <c r="D71" s="57">
        <v>900000</v>
      </c>
      <c r="E71" s="57">
        <v>70000</v>
      </c>
      <c r="F71" s="57">
        <v>70000</v>
      </c>
      <c r="G71" s="57">
        <v>70000</v>
      </c>
      <c r="H71" s="28">
        <v>70000</v>
      </c>
      <c r="I71" s="28">
        <v>70000</v>
      </c>
      <c r="J71" s="28">
        <v>70000</v>
      </c>
      <c r="K71" s="28">
        <f t="shared" si="38"/>
        <v>420000</v>
      </c>
      <c r="L71" s="15"/>
      <c r="N71" s="15"/>
    </row>
    <row r="72" spans="2:14" ht="21.75" customHeight="1" x14ac:dyDescent="0.2">
      <c r="B72" s="65" t="s">
        <v>114</v>
      </c>
      <c r="C72" s="69" t="s">
        <v>115</v>
      </c>
      <c r="D72" s="57">
        <v>100000</v>
      </c>
      <c r="E72" s="57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f t="shared" si="38"/>
        <v>0</v>
      </c>
      <c r="N72" s="15"/>
    </row>
    <row r="73" spans="2:14" ht="16.5" customHeight="1" x14ac:dyDescent="0.2">
      <c r="B73" s="44" t="s">
        <v>116</v>
      </c>
      <c r="C73" s="68" t="s">
        <v>117</v>
      </c>
      <c r="D73" s="28">
        <v>2000000</v>
      </c>
      <c r="E73" s="28">
        <v>474723.11</v>
      </c>
      <c r="F73" s="28">
        <v>1192965.3400000001</v>
      </c>
      <c r="G73" s="28">
        <v>0</v>
      </c>
      <c r="H73" s="28">
        <v>0</v>
      </c>
      <c r="I73" s="28">
        <v>85737.600000000006</v>
      </c>
      <c r="J73" s="157">
        <v>0</v>
      </c>
      <c r="K73" s="28">
        <f t="shared" si="38"/>
        <v>1753426.0500000003</v>
      </c>
      <c r="L73" s="15"/>
      <c r="M73" s="15"/>
      <c r="N73" s="15"/>
    </row>
    <row r="74" spans="2:14" ht="12.75" customHeight="1" x14ac:dyDescent="0.2">
      <c r="B74" s="46">
        <v>226</v>
      </c>
      <c r="C74" s="47" t="s">
        <v>118</v>
      </c>
      <c r="D74" s="22">
        <f t="shared" ref="D74:K74" si="52">+D75+D76+D77</f>
        <v>57400000</v>
      </c>
      <c r="E74" s="22">
        <f t="shared" si="52"/>
        <v>4099928.87</v>
      </c>
      <c r="F74" s="22">
        <f t="shared" si="52"/>
        <v>8171969.3799999999</v>
      </c>
      <c r="G74" s="22">
        <f t="shared" si="52"/>
        <v>4432419.5729999999</v>
      </c>
      <c r="H74" s="22">
        <f t="shared" ref="H74:I74" si="53">+H75+H76+H77</f>
        <v>8157496.8999999994</v>
      </c>
      <c r="I74" s="22">
        <f t="shared" si="53"/>
        <v>4078938.55</v>
      </c>
      <c r="J74" s="22">
        <f t="shared" si="52"/>
        <v>4249057.75</v>
      </c>
      <c r="K74" s="22">
        <f t="shared" si="52"/>
        <v>33189811.022999998</v>
      </c>
      <c r="N74" s="15"/>
    </row>
    <row r="75" spans="2:14" ht="12.75" customHeight="1" x14ac:dyDescent="0.2">
      <c r="B75" s="44" t="s">
        <v>119</v>
      </c>
      <c r="C75" s="51" t="s">
        <v>120</v>
      </c>
      <c r="D75" s="28">
        <v>4000000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f t="shared" si="38"/>
        <v>0</v>
      </c>
    </row>
    <row r="76" spans="2:14" ht="18" customHeight="1" x14ac:dyDescent="0.2">
      <c r="B76" s="44" t="s">
        <v>121</v>
      </c>
      <c r="C76" s="51" t="s">
        <v>122</v>
      </c>
      <c r="D76" s="28">
        <v>53000000</v>
      </c>
      <c r="E76" s="28">
        <v>4099928.87</v>
      </c>
      <c r="F76" s="28">
        <v>8171969.3799999999</v>
      </c>
      <c r="G76" s="28">
        <v>4432419.5729999999</v>
      </c>
      <c r="H76" s="28">
        <v>8157496.8999999994</v>
      </c>
      <c r="I76" s="28">
        <v>4078938.55</v>
      </c>
      <c r="J76" s="28">
        <v>4249057.75</v>
      </c>
      <c r="K76" s="28">
        <f t="shared" si="38"/>
        <v>33189811.022999998</v>
      </c>
    </row>
    <row r="77" spans="2:14" ht="18" customHeight="1" x14ac:dyDescent="0.2">
      <c r="B77" s="44" t="s">
        <v>123</v>
      </c>
      <c r="C77" s="51" t="s">
        <v>124</v>
      </c>
      <c r="D77" s="28">
        <v>400000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f t="shared" si="38"/>
        <v>0</v>
      </c>
    </row>
    <row r="78" spans="2:14" ht="25.5" customHeight="1" x14ac:dyDescent="0.2">
      <c r="B78" s="46">
        <v>227</v>
      </c>
      <c r="C78" s="56" t="s">
        <v>125</v>
      </c>
      <c r="D78" s="22">
        <f t="shared" ref="D78:K78" si="54">+D79+D80+D81+D82+D83+D84+D85+D86+D87+D88</f>
        <v>7590100</v>
      </c>
      <c r="E78" s="22">
        <f t="shared" si="54"/>
        <v>546800.64980000001</v>
      </c>
      <c r="F78" s="22">
        <f t="shared" si="54"/>
        <v>298931.75</v>
      </c>
      <c r="G78" s="22">
        <f t="shared" si="54"/>
        <v>334881.272</v>
      </c>
      <c r="H78" s="22">
        <f t="shared" ref="H78:I78" si="55">+H79+H80+H81+H82+H83+H84+H85+H86+H87+H88</f>
        <v>611596.75260000001</v>
      </c>
      <c r="I78" s="22">
        <f t="shared" si="55"/>
        <v>432668.40299999993</v>
      </c>
      <c r="J78" s="22">
        <f t="shared" si="54"/>
        <v>922843.28359999997</v>
      </c>
      <c r="K78" s="22">
        <f t="shared" si="54"/>
        <v>3147722.111</v>
      </c>
    </row>
    <row r="79" spans="2:14" ht="13.5" customHeight="1" x14ac:dyDescent="0.2">
      <c r="B79" s="44" t="s">
        <v>126</v>
      </c>
      <c r="C79" s="62" t="s">
        <v>127</v>
      </c>
      <c r="D79" s="28">
        <v>2000000</v>
      </c>
      <c r="E79" s="28">
        <v>119472.7322</v>
      </c>
      <c r="F79" s="28">
        <v>5000</v>
      </c>
      <c r="G79" s="28">
        <v>5000</v>
      </c>
      <c r="H79" s="28">
        <v>476546.61100000003</v>
      </c>
      <c r="I79" s="28">
        <v>61610.004400000005</v>
      </c>
      <c r="J79" s="28">
        <v>179997.23</v>
      </c>
      <c r="K79" s="28">
        <f t="shared" si="38"/>
        <v>847626.57759999996</v>
      </c>
    </row>
    <row r="80" spans="2:14" ht="13.5" customHeight="1" x14ac:dyDescent="0.2">
      <c r="B80" s="44" t="s">
        <v>128</v>
      </c>
      <c r="C80" s="62" t="s">
        <v>129</v>
      </c>
      <c r="D80" s="28">
        <v>200000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f t="shared" si="38"/>
        <v>0</v>
      </c>
    </row>
    <row r="81" spans="2:11" ht="25.5" customHeight="1" x14ac:dyDescent="0.2">
      <c r="B81" s="44" t="s">
        <v>130</v>
      </c>
      <c r="C81" s="62" t="s">
        <v>131</v>
      </c>
      <c r="D81" s="28">
        <v>200000</v>
      </c>
      <c r="E81" s="28">
        <v>0</v>
      </c>
      <c r="F81" s="28">
        <v>0</v>
      </c>
      <c r="G81" s="28">
        <v>66080</v>
      </c>
      <c r="H81" s="28">
        <v>0</v>
      </c>
      <c r="I81" s="28">
        <v>0</v>
      </c>
      <c r="J81" s="28">
        <v>0</v>
      </c>
      <c r="K81" s="28">
        <f t="shared" si="38"/>
        <v>66080</v>
      </c>
    </row>
    <row r="82" spans="2:11" ht="13.5" customHeight="1" x14ac:dyDescent="0.2">
      <c r="B82" s="44" t="s">
        <v>132</v>
      </c>
      <c r="C82" s="62" t="s">
        <v>133</v>
      </c>
      <c r="D82" s="28">
        <v>600000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f t="shared" si="38"/>
        <v>0</v>
      </c>
    </row>
    <row r="83" spans="2:11" ht="13.5" customHeight="1" x14ac:dyDescent="0.2">
      <c r="B83" s="44" t="s">
        <v>134</v>
      </c>
      <c r="C83" s="62" t="s">
        <v>135</v>
      </c>
      <c r="D83" s="28">
        <v>719300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f t="shared" si="38"/>
        <v>0</v>
      </c>
    </row>
    <row r="84" spans="2:11" ht="13.5" customHeight="1" x14ac:dyDescent="0.2">
      <c r="B84" s="44" t="s">
        <v>136</v>
      </c>
      <c r="C84" s="62" t="s">
        <v>137</v>
      </c>
      <c r="D84" s="28">
        <v>300000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f t="shared" si="38"/>
        <v>0</v>
      </c>
    </row>
    <row r="85" spans="2:11" ht="15.75" customHeight="1" x14ac:dyDescent="0.2">
      <c r="B85" s="44" t="s">
        <v>138</v>
      </c>
      <c r="C85" s="62" t="s">
        <v>139</v>
      </c>
      <c r="D85" s="28">
        <v>2620800</v>
      </c>
      <c r="E85" s="28">
        <v>370097.91759999999</v>
      </c>
      <c r="F85" s="28">
        <v>132332.31999999998</v>
      </c>
      <c r="G85" s="28">
        <v>183590.772</v>
      </c>
      <c r="H85" s="28">
        <v>48406.14</v>
      </c>
      <c r="I85" s="28">
        <v>344862.3985999999</v>
      </c>
      <c r="J85" s="28">
        <v>474593.07</v>
      </c>
      <c r="K85" s="28">
        <f t="shared" si="38"/>
        <v>1553882.6181999999</v>
      </c>
    </row>
    <row r="86" spans="2:11" ht="13.5" customHeight="1" x14ac:dyDescent="0.2">
      <c r="B86" s="44" t="s">
        <v>140</v>
      </c>
      <c r="C86" s="62" t="s">
        <v>359</v>
      </c>
      <c r="D86" s="28">
        <v>450000</v>
      </c>
      <c r="E86" s="28">
        <v>57230</v>
      </c>
      <c r="F86" s="28">
        <v>161599.43</v>
      </c>
      <c r="G86" s="28">
        <v>80210.5</v>
      </c>
      <c r="H86" s="28">
        <v>5310</v>
      </c>
      <c r="I86" s="28">
        <v>19706</v>
      </c>
      <c r="J86" s="28">
        <v>180182.48</v>
      </c>
      <c r="K86" s="28">
        <f t="shared" si="38"/>
        <v>504238.41000000003</v>
      </c>
    </row>
    <row r="87" spans="2:11" ht="25.5" customHeight="1" x14ac:dyDescent="0.2">
      <c r="B87" s="44" t="s">
        <v>141</v>
      </c>
      <c r="C87" s="62" t="s">
        <v>142</v>
      </c>
      <c r="D87" s="28">
        <v>300000</v>
      </c>
      <c r="E87" s="28">
        <v>0</v>
      </c>
      <c r="F87" s="28">
        <v>0</v>
      </c>
      <c r="G87" s="28">
        <v>0</v>
      </c>
      <c r="H87" s="28">
        <v>81334.001600000003</v>
      </c>
      <c r="I87" s="28">
        <v>6490</v>
      </c>
      <c r="J87" s="28">
        <v>88070.503599999996</v>
      </c>
      <c r="K87" s="28">
        <f t="shared" si="38"/>
        <v>175894.50520000001</v>
      </c>
    </row>
    <row r="88" spans="2:11" ht="25.5" customHeight="1" x14ac:dyDescent="0.2">
      <c r="B88" s="44" t="s">
        <v>143</v>
      </c>
      <c r="C88" s="62" t="s">
        <v>144</v>
      </c>
      <c r="D88" s="28">
        <v>200000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f t="shared" si="38"/>
        <v>0</v>
      </c>
    </row>
    <row r="89" spans="2:11" ht="25.5" customHeight="1" x14ac:dyDescent="0.2">
      <c r="B89" s="46">
        <v>228</v>
      </c>
      <c r="C89" s="70" t="s">
        <v>145</v>
      </c>
      <c r="D89" s="22">
        <f>+D90+D92+D94+D95+D96+D97+D103+D93+D91</f>
        <v>22433271</v>
      </c>
      <c r="E89" s="22">
        <f t="shared" ref="E89:K89" si="56">+E90+E92+E94+E95+E96+E97+E103+E93+E91</f>
        <v>1705778.0716000001</v>
      </c>
      <c r="F89" s="22">
        <f t="shared" si="56"/>
        <v>2556657.7599999998</v>
      </c>
      <c r="G89" s="22">
        <f t="shared" si="56"/>
        <v>736093.64650000003</v>
      </c>
      <c r="H89" s="22">
        <f t="shared" ref="H89:I89" si="57">+H90+H92+H94+H95+H96+H97+H103+H93+H91</f>
        <v>710925.36999999988</v>
      </c>
      <c r="I89" s="22">
        <f t="shared" si="57"/>
        <v>1150148.7028000001</v>
      </c>
      <c r="J89" s="22">
        <f>+J90+J92+J94+J95+J96+J97+J103+J93+J91</f>
        <v>1485368.6600000001</v>
      </c>
      <c r="K89" s="22">
        <f t="shared" si="56"/>
        <v>8344972.2109000003</v>
      </c>
    </row>
    <row r="90" spans="2:11" ht="12.75" customHeight="1" x14ac:dyDescent="0.2">
      <c r="B90" s="44" t="s">
        <v>146</v>
      </c>
      <c r="C90" s="51" t="s">
        <v>147</v>
      </c>
      <c r="D90" s="28">
        <v>1450000</v>
      </c>
      <c r="E90" s="28">
        <v>73823.12</v>
      </c>
      <c r="F90" s="28">
        <v>103462.35</v>
      </c>
      <c r="G90" s="28">
        <v>105011.38000000005</v>
      </c>
      <c r="H90" s="28">
        <v>123314.12000000001</v>
      </c>
      <c r="I90" s="28">
        <v>99813.07</v>
      </c>
      <c r="J90" s="28">
        <v>127207.78</v>
      </c>
      <c r="K90" s="28">
        <f>SUM(E90:J90)</f>
        <v>632631.82000000007</v>
      </c>
    </row>
    <row r="91" spans="2:11" ht="12.75" customHeight="1" x14ac:dyDescent="0.2">
      <c r="B91" s="44" t="s">
        <v>148</v>
      </c>
      <c r="C91" s="51" t="s">
        <v>149</v>
      </c>
      <c r="D91" s="28">
        <v>50000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f t="shared" ref="K91:K96" si="58">SUM(E91:J91)</f>
        <v>0</v>
      </c>
    </row>
    <row r="92" spans="2:11" ht="12.75" customHeight="1" x14ac:dyDescent="0.2">
      <c r="B92" s="44" t="s">
        <v>150</v>
      </c>
      <c r="C92" s="51" t="s">
        <v>151</v>
      </c>
      <c r="D92" s="28">
        <v>300000</v>
      </c>
      <c r="E92" s="28">
        <v>17700</v>
      </c>
      <c r="F92" s="28">
        <v>37760</v>
      </c>
      <c r="G92" s="28">
        <v>18880</v>
      </c>
      <c r="H92" s="28">
        <v>18880</v>
      </c>
      <c r="I92" s="28">
        <v>18880</v>
      </c>
      <c r="J92" s="28">
        <v>18880</v>
      </c>
      <c r="K92" s="28">
        <f t="shared" si="58"/>
        <v>130980</v>
      </c>
    </row>
    <row r="93" spans="2:11" ht="12.75" customHeight="1" x14ac:dyDescent="0.2">
      <c r="B93" s="44" t="s">
        <v>152</v>
      </c>
      <c r="C93" s="51" t="s">
        <v>153</v>
      </c>
      <c r="D93" s="28">
        <v>100000</v>
      </c>
      <c r="E93" s="28">
        <v>11970.002599999998</v>
      </c>
      <c r="F93" s="28">
        <v>6530</v>
      </c>
      <c r="G93" s="28">
        <v>0</v>
      </c>
      <c r="H93" s="28">
        <v>4910</v>
      </c>
      <c r="I93" s="28">
        <v>4305</v>
      </c>
      <c r="J93" s="28">
        <v>3365</v>
      </c>
      <c r="K93" s="28">
        <f t="shared" si="58"/>
        <v>31080.0026</v>
      </c>
    </row>
    <row r="94" spans="2:11" ht="12.75" customHeight="1" x14ac:dyDescent="0.2">
      <c r="B94" s="44" t="s">
        <v>154</v>
      </c>
      <c r="C94" s="59" t="s">
        <v>155</v>
      </c>
      <c r="D94" s="28">
        <v>200000</v>
      </c>
      <c r="E94" s="28">
        <v>8864.3442000000014</v>
      </c>
      <c r="F94" s="28">
        <v>10451.230000000001</v>
      </c>
      <c r="G94" s="28">
        <v>13330.270500000001</v>
      </c>
      <c r="H94" s="28">
        <v>1269.99</v>
      </c>
      <c r="I94" s="28">
        <v>37846.032800000001</v>
      </c>
      <c r="J94" s="28">
        <v>20651.88</v>
      </c>
      <c r="K94" s="28">
        <f t="shared" si="58"/>
        <v>92413.747499999998</v>
      </c>
    </row>
    <row r="95" spans="2:11" ht="12.75" customHeight="1" x14ac:dyDescent="0.2">
      <c r="B95" s="44" t="s">
        <v>156</v>
      </c>
      <c r="C95" s="59" t="s">
        <v>157</v>
      </c>
      <c r="D95" s="28">
        <v>5353271</v>
      </c>
      <c r="E95" s="28">
        <v>1333835.6088</v>
      </c>
      <c r="F95" s="28">
        <v>1775029.18</v>
      </c>
      <c r="G95" s="28">
        <v>335326</v>
      </c>
      <c r="H95" s="28">
        <v>391376.26399999997</v>
      </c>
      <c r="I95" s="28">
        <v>526169.59999999998</v>
      </c>
      <c r="J95" s="28">
        <v>148444</v>
      </c>
      <c r="K95" s="28">
        <f t="shared" si="58"/>
        <v>4510180.6528000003</v>
      </c>
    </row>
    <row r="96" spans="2:11" ht="12.75" customHeight="1" x14ac:dyDescent="0.2">
      <c r="B96" s="71" t="s">
        <v>158</v>
      </c>
      <c r="C96" s="59" t="s">
        <v>159</v>
      </c>
      <c r="D96" s="57">
        <v>200000</v>
      </c>
      <c r="E96" s="57">
        <v>0</v>
      </c>
      <c r="F96" s="28">
        <v>0</v>
      </c>
      <c r="G96" s="28">
        <v>5000</v>
      </c>
      <c r="H96" s="28">
        <v>0</v>
      </c>
      <c r="I96" s="28">
        <v>0</v>
      </c>
      <c r="J96" s="28">
        <v>0</v>
      </c>
      <c r="K96" s="28">
        <f t="shared" si="58"/>
        <v>5000</v>
      </c>
    </row>
    <row r="97" spans="2:13" ht="12.75" customHeight="1" x14ac:dyDescent="0.2">
      <c r="B97" s="72">
        <v>2287</v>
      </c>
      <c r="C97" s="73" t="s">
        <v>160</v>
      </c>
      <c r="D97" s="25">
        <f t="shared" ref="D97:K97" si="59">+D98+D99+D100+D101+D102</f>
        <v>7280000</v>
      </c>
      <c r="E97" s="25">
        <f t="shared" si="59"/>
        <v>259584.99599999998</v>
      </c>
      <c r="F97" s="25">
        <f t="shared" si="59"/>
        <v>613425</v>
      </c>
      <c r="G97" s="25">
        <f t="shared" si="59"/>
        <v>248545.99599999998</v>
      </c>
      <c r="H97" s="25">
        <f t="shared" ref="H97:I97" si="60">+H98+H99+H100+H101+H102</f>
        <v>161174.99599999998</v>
      </c>
      <c r="I97" s="25">
        <f t="shared" si="60"/>
        <v>463135</v>
      </c>
      <c r="J97" s="25">
        <f t="shared" si="59"/>
        <v>1156820</v>
      </c>
      <c r="K97" s="25">
        <f t="shared" si="59"/>
        <v>2902685.9879999999</v>
      </c>
    </row>
    <row r="98" spans="2:13" ht="12.75" customHeight="1" x14ac:dyDescent="0.2">
      <c r="B98" s="65" t="s">
        <v>161</v>
      </c>
      <c r="C98" s="74" t="s">
        <v>160</v>
      </c>
      <c r="D98" s="28">
        <v>3450000</v>
      </c>
      <c r="E98" s="28">
        <v>242999.99599999998</v>
      </c>
      <c r="F98" s="28">
        <v>125000</v>
      </c>
      <c r="G98" s="28">
        <v>242999.99599999998</v>
      </c>
      <c r="H98" s="28">
        <v>124999.996</v>
      </c>
      <c r="I98" s="28">
        <v>0</v>
      </c>
      <c r="J98" s="28">
        <v>43200</v>
      </c>
      <c r="K98" s="28">
        <f t="shared" si="38"/>
        <v>779199.98800000001</v>
      </c>
      <c r="M98" s="75"/>
    </row>
    <row r="99" spans="2:13" ht="12.75" customHeight="1" x14ac:dyDescent="0.2">
      <c r="B99" s="44" t="s">
        <v>162</v>
      </c>
      <c r="C99" s="51" t="s">
        <v>163</v>
      </c>
      <c r="D99" s="28">
        <v>500000</v>
      </c>
      <c r="E99" s="28">
        <v>0</v>
      </c>
      <c r="F99" s="28">
        <v>23600</v>
      </c>
      <c r="G99" s="28">
        <v>0</v>
      </c>
      <c r="H99" s="28">
        <v>0</v>
      </c>
      <c r="I99" s="28">
        <v>44620</v>
      </c>
      <c r="J99" s="28">
        <v>23600</v>
      </c>
      <c r="K99" s="28">
        <f t="shared" si="38"/>
        <v>91820</v>
      </c>
    </row>
    <row r="100" spans="2:13" ht="12.75" customHeight="1" x14ac:dyDescent="0.2">
      <c r="B100" s="44" t="s">
        <v>164</v>
      </c>
      <c r="C100" s="51" t="s">
        <v>165</v>
      </c>
      <c r="D100" s="28">
        <v>2330000</v>
      </c>
      <c r="E100" s="28">
        <v>16585</v>
      </c>
      <c r="F100" s="28">
        <v>91355</v>
      </c>
      <c r="G100" s="28">
        <v>5310</v>
      </c>
      <c r="H100" s="28">
        <v>34975</v>
      </c>
      <c r="I100" s="28">
        <f>422075-3000-3000-20000-3000-3000-10500</f>
        <v>379575</v>
      </c>
      <c r="J100" s="28">
        <v>608580</v>
      </c>
      <c r="K100" s="28">
        <f t="shared" si="38"/>
        <v>1136380</v>
      </c>
      <c r="M100" s="75"/>
    </row>
    <row r="101" spans="2:13" ht="12.75" customHeight="1" x14ac:dyDescent="0.2">
      <c r="B101" s="44" t="s">
        <v>166</v>
      </c>
      <c r="C101" s="76" t="s">
        <v>167</v>
      </c>
      <c r="D101" s="28">
        <v>500000</v>
      </c>
      <c r="E101" s="28">
        <v>0</v>
      </c>
      <c r="F101" s="28">
        <v>188800</v>
      </c>
      <c r="G101" s="28">
        <v>0</v>
      </c>
      <c r="H101" s="28">
        <v>0</v>
      </c>
      <c r="I101" s="28">
        <v>38940</v>
      </c>
      <c r="J101" s="28">
        <v>481440</v>
      </c>
      <c r="K101" s="28">
        <f t="shared" si="38"/>
        <v>709180</v>
      </c>
      <c r="L101" s="75"/>
    </row>
    <row r="102" spans="2:13" ht="12.75" customHeight="1" x14ac:dyDescent="0.2">
      <c r="B102" s="44" t="s">
        <v>168</v>
      </c>
      <c r="C102" s="51" t="s">
        <v>169</v>
      </c>
      <c r="D102" s="28">
        <v>500000</v>
      </c>
      <c r="E102" s="28">
        <v>0</v>
      </c>
      <c r="F102" s="28">
        <v>184670</v>
      </c>
      <c r="G102" s="28">
        <v>236</v>
      </c>
      <c r="H102" s="28">
        <v>1200</v>
      </c>
      <c r="I102" s="28">
        <v>0</v>
      </c>
      <c r="J102" s="28">
        <v>0</v>
      </c>
      <c r="K102" s="28">
        <f t="shared" si="38"/>
        <v>186106</v>
      </c>
      <c r="L102" s="15"/>
    </row>
    <row r="103" spans="2:13" ht="12.75" customHeight="1" x14ac:dyDescent="0.2">
      <c r="B103" s="49">
        <v>2288</v>
      </c>
      <c r="C103" s="50" t="s">
        <v>170</v>
      </c>
      <c r="D103" s="25">
        <f t="shared" ref="D103:K103" si="61">+D104</f>
        <v>7500000</v>
      </c>
      <c r="E103" s="25">
        <f t="shared" si="61"/>
        <v>0</v>
      </c>
      <c r="F103" s="25">
        <f t="shared" si="61"/>
        <v>10000</v>
      </c>
      <c r="G103" s="25">
        <f t="shared" si="61"/>
        <v>10000</v>
      </c>
      <c r="H103" s="25">
        <f t="shared" si="61"/>
        <v>10000</v>
      </c>
      <c r="I103" s="25">
        <f t="shared" si="61"/>
        <v>0</v>
      </c>
      <c r="J103" s="25">
        <f t="shared" si="61"/>
        <v>10000</v>
      </c>
      <c r="K103" s="25">
        <f t="shared" si="61"/>
        <v>40000</v>
      </c>
      <c r="L103" s="75"/>
    </row>
    <row r="104" spans="2:13" ht="12.75" customHeight="1" x14ac:dyDescent="0.2">
      <c r="B104" s="44" t="s">
        <v>171</v>
      </c>
      <c r="C104" s="51" t="s">
        <v>172</v>
      </c>
      <c r="D104" s="28">
        <v>7500000</v>
      </c>
      <c r="E104" s="28">
        <v>0</v>
      </c>
      <c r="F104" s="28">
        <v>10000</v>
      </c>
      <c r="G104" s="28">
        <v>10000</v>
      </c>
      <c r="H104" s="28">
        <v>10000</v>
      </c>
      <c r="I104" s="28">
        <v>0</v>
      </c>
      <c r="J104" s="28">
        <v>10000</v>
      </c>
      <c r="K104" s="28">
        <f t="shared" si="38"/>
        <v>40000</v>
      </c>
    </row>
    <row r="105" spans="2:13" ht="12.75" customHeight="1" x14ac:dyDescent="0.2">
      <c r="B105" s="60">
        <v>229</v>
      </c>
      <c r="C105" s="61" t="s">
        <v>173</v>
      </c>
      <c r="D105" s="18">
        <f t="shared" ref="D105:K105" si="62">+D106+D108</f>
        <v>9400000</v>
      </c>
      <c r="E105" s="18">
        <f t="shared" si="62"/>
        <v>309287.99060000002</v>
      </c>
      <c r="F105" s="18">
        <f t="shared" si="62"/>
        <v>564832.3628</v>
      </c>
      <c r="G105" s="18">
        <f t="shared" si="62"/>
        <v>885378.76720000012</v>
      </c>
      <c r="H105" s="18">
        <f t="shared" ref="H105:J105" si="63">+H106+H108</f>
        <v>813317.62040000001</v>
      </c>
      <c r="I105" s="18">
        <f t="shared" ref="I105" si="64">+I106+I108</f>
        <v>1086834.2634000001</v>
      </c>
      <c r="J105" s="18">
        <f t="shared" si="63"/>
        <v>428621.83920000005</v>
      </c>
      <c r="K105" s="18">
        <f t="shared" si="62"/>
        <v>4088272.8436000007</v>
      </c>
    </row>
    <row r="106" spans="2:13" s="11" customFormat="1" ht="12.75" customHeight="1" x14ac:dyDescent="0.2">
      <c r="B106" s="46">
        <v>2291</v>
      </c>
      <c r="C106" s="47" t="s">
        <v>174</v>
      </c>
      <c r="D106" s="22">
        <f t="shared" ref="D106:K106" si="65">+D107</f>
        <v>200000</v>
      </c>
      <c r="E106" s="22">
        <f t="shared" si="65"/>
        <v>0</v>
      </c>
      <c r="F106" s="22">
        <f t="shared" si="65"/>
        <v>0</v>
      </c>
      <c r="G106" s="22">
        <f t="shared" si="65"/>
        <v>0</v>
      </c>
      <c r="H106" s="22">
        <f t="shared" si="65"/>
        <v>141600</v>
      </c>
      <c r="I106" s="22">
        <f t="shared" si="65"/>
        <v>0</v>
      </c>
      <c r="J106" s="22">
        <f t="shared" si="65"/>
        <v>0</v>
      </c>
      <c r="K106" s="22">
        <f t="shared" si="65"/>
        <v>141600</v>
      </c>
    </row>
    <row r="107" spans="2:13" s="11" customFormat="1" ht="12.75" customHeight="1" x14ac:dyDescent="0.2">
      <c r="B107" s="44" t="s">
        <v>175</v>
      </c>
      <c r="C107" s="51" t="s">
        <v>174</v>
      </c>
      <c r="D107" s="28">
        <v>200000</v>
      </c>
      <c r="E107" s="28">
        <v>0</v>
      </c>
      <c r="F107" s="28">
        <v>0</v>
      </c>
      <c r="G107" s="28">
        <v>0</v>
      </c>
      <c r="H107" s="28">
        <v>141600</v>
      </c>
      <c r="I107" s="28">
        <v>0</v>
      </c>
      <c r="J107" s="28">
        <v>0</v>
      </c>
      <c r="K107" s="28">
        <f t="shared" ref="K107" si="66">SUM(E107:J107)</f>
        <v>141600</v>
      </c>
    </row>
    <row r="108" spans="2:13" s="11" customFormat="1" ht="12.75" customHeight="1" x14ac:dyDescent="0.2">
      <c r="B108" s="46">
        <v>2292</v>
      </c>
      <c r="C108" s="47" t="s">
        <v>176</v>
      </c>
      <c r="D108" s="22">
        <f t="shared" ref="D108:K108" si="67">+D109+D110</f>
        <v>9200000</v>
      </c>
      <c r="E108" s="22">
        <f t="shared" si="67"/>
        <v>309287.99060000002</v>
      </c>
      <c r="F108" s="22">
        <f t="shared" si="67"/>
        <v>564832.3628</v>
      </c>
      <c r="G108" s="22">
        <f t="shared" si="67"/>
        <v>885378.76720000012</v>
      </c>
      <c r="H108" s="22">
        <f t="shared" ref="H108:I108" si="68">+H109+H110</f>
        <v>671717.62040000001</v>
      </c>
      <c r="I108" s="22">
        <f t="shared" si="68"/>
        <v>1086834.2634000001</v>
      </c>
      <c r="J108" s="22">
        <f t="shared" si="67"/>
        <v>428621.83920000005</v>
      </c>
      <c r="K108" s="22">
        <f t="shared" si="67"/>
        <v>3946672.8436000007</v>
      </c>
    </row>
    <row r="109" spans="2:13" ht="12.75" customHeight="1" x14ac:dyDescent="0.2">
      <c r="B109" s="71" t="s">
        <v>177</v>
      </c>
      <c r="C109" s="51" t="s">
        <v>178</v>
      </c>
      <c r="D109" s="57">
        <v>6700000</v>
      </c>
      <c r="E109" s="57">
        <v>101312.99060000003</v>
      </c>
      <c r="F109" s="57">
        <v>498516.36280000006</v>
      </c>
      <c r="G109" s="57">
        <v>556217.76720000012</v>
      </c>
      <c r="H109" s="57">
        <v>529380.12040000001</v>
      </c>
      <c r="I109" s="57">
        <v>879036.26340000005</v>
      </c>
      <c r="J109" s="28">
        <v>107054.1992</v>
      </c>
      <c r="K109" s="28">
        <f t="shared" ref="K109:K110" si="69">SUM(E109:J109)</f>
        <v>2671517.7036000006</v>
      </c>
    </row>
    <row r="110" spans="2:13" ht="12.75" customHeight="1" x14ac:dyDescent="0.2">
      <c r="B110" s="44" t="s">
        <v>179</v>
      </c>
      <c r="C110" s="51" t="s">
        <v>180</v>
      </c>
      <c r="D110" s="28">
        <v>2500000</v>
      </c>
      <c r="E110" s="28">
        <v>207975</v>
      </c>
      <c r="F110" s="28">
        <v>66316</v>
      </c>
      <c r="G110" s="28">
        <v>329161</v>
      </c>
      <c r="H110" s="28">
        <v>142337.5</v>
      </c>
      <c r="I110" s="28">
        <v>207798</v>
      </c>
      <c r="J110" s="28">
        <v>321567.64</v>
      </c>
      <c r="K110" s="28">
        <f t="shared" si="69"/>
        <v>1275155.1400000001</v>
      </c>
    </row>
    <row r="111" spans="2:13" ht="12.75" customHeight="1" x14ac:dyDescent="0.2">
      <c r="B111" s="60">
        <v>23</v>
      </c>
      <c r="C111" s="61" t="s">
        <v>181</v>
      </c>
      <c r="D111" s="18">
        <f t="shared" ref="D111:K111" si="70">+D112+D118+D123+D129+D131+D136+D153+D161</f>
        <v>42188875</v>
      </c>
      <c r="E111" s="18">
        <f t="shared" si="70"/>
        <v>3031462.1106000021</v>
      </c>
      <c r="F111" s="18">
        <f t="shared" si="70"/>
        <v>3999787.2700000005</v>
      </c>
      <c r="G111" s="18">
        <f t="shared" si="70"/>
        <v>2326438.3658000017</v>
      </c>
      <c r="H111" s="18">
        <f t="shared" ref="H111:I111" si="71">+H112+H118+H123+H129+H131+H136+H153+H161</f>
        <v>2097505.9304000023</v>
      </c>
      <c r="I111" s="18">
        <f t="shared" si="71"/>
        <v>3162286.7476000022</v>
      </c>
      <c r="J111" s="18">
        <f t="shared" si="70"/>
        <v>1594188.2140000011</v>
      </c>
      <c r="K111" s="18">
        <f t="shared" si="70"/>
        <v>16211668.638400007</v>
      </c>
    </row>
    <row r="112" spans="2:13" ht="12.75" customHeight="1" x14ac:dyDescent="0.2">
      <c r="B112" s="46">
        <v>231</v>
      </c>
      <c r="C112" s="56" t="s">
        <v>182</v>
      </c>
      <c r="D112" s="22">
        <f t="shared" ref="D112:F112" si="72">+D113+D114</f>
        <v>2811000</v>
      </c>
      <c r="E112" s="22">
        <f>+E113+E114</f>
        <v>172130.02479999998</v>
      </c>
      <c r="F112" s="22">
        <f t="shared" si="72"/>
        <v>116719.72</v>
      </c>
      <c r="G112" s="22">
        <f t="shared" ref="G112:K112" si="73">+G113+G114</f>
        <v>129241.36</v>
      </c>
      <c r="H112" s="22">
        <f t="shared" ref="H112" si="74">+H113+H114</f>
        <v>118126.12119999999</v>
      </c>
      <c r="I112" s="22">
        <f t="shared" ref="I112" si="75">+I113+I114</f>
        <v>371349.4472</v>
      </c>
      <c r="J112" s="22">
        <f>+J113+J114</f>
        <v>151418.633</v>
      </c>
      <c r="K112" s="22">
        <f t="shared" si="73"/>
        <v>1058985.3062</v>
      </c>
    </row>
    <row r="113" spans="2:11" ht="12.75" customHeight="1" x14ac:dyDescent="0.2">
      <c r="B113" s="44" t="s">
        <v>183</v>
      </c>
      <c r="C113" s="51" t="s">
        <v>184</v>
      </c>
      <c r="D113" s="28">
        <v>2211000</v>
      </c>
      <c r="E113" s="28">
        <v>143552.02619999999</v>
      </c>
      <c r="F113" s="28">
        <v>89369.72</v>
      </c>
      <c r="G113" s="28">
        <v>105804.36</v>
      </c>
      <c r="H113" s="28">
        <v>92175.151199999993</v>
      </c>
      <c r="I113" s="28">
        <v>348177.4572</v>
      </c>
      <c r="J113" s="28">
        <v>130128.643</v>
      </c>
      <c r="K113" s="28">
        <f t="shared" ref="K113:K117" si="76">SUM(E113:J113)</f>
        <v>909207.3576000001</v>
      </c>
    </row>
    <row r="114" spans="2:11" ht="12.75" customHeight="1" x14ac:dyDescent="0.2">
      <c r="B114" s="49">
        <v>2313</v>
      </c>
      <c r="C114" s="50" t="s">
        <v>185</v>
      </c>
      <c r="D114" s="25">
        <f t="shared" ref="D114:K114" si="77">SUM(D115:D117)</f>
        <v>600000</v>
      </c>
      <c r="E114" s="25">
        <f t="shared" si="77"/>
        <v>28577.998599999999</v>
      </c>
      <c r="F114" s="25">
        <f t="shared" si="77"/>
        <v>27350</v>
      </c>
      <c r="G114" s="25">
        <f t="shared" si="77"/>
        <v>23437</v>
      </c>
      <c r="H114" s="25">
        <f t="shared" ref="H114:I114" si="78">SUM(H115:H117)</f>
        <v>25950.97</v>
      </c>
      <c r="I114" s="25">
        <f t="shared" si="78"/>
        <v>23171.99</v>
      </c>
      <c r="J114" s="25">
        <f t="shared" si="77"/>
        <v>21289.989999999998</v>
      </c>
      <c r="K114" s="25">
        <f t="shared" si="77"/>
        <v>149777.9486</v>
      </c>
    </row>
    <row r="115" spans="2:11" ht="12.75" customHeight="1" x14ac:dyDescent="0.2">
      <c r="B115" s="44" t="s">
        <v>186</v>
      </c>
      <c r="C115" s="51" t="s">
        <v>187</v>
      </c>
      <c r="D115" s="28">
        <v>50000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600</v>
      </c>
      <c r="K115" s="28">
        <f t="shared" si="76"/>
        <v>600</v>
      </c>
    </row>
    <row r="116" spans="2:11" ht="12.75" customHeight="1" x14ac:dyDescent="0.2">
      <c r="B116" s="65" t="s">
        <v>188</v>
      </c>
      <c r="C116" s="74" t="s">
        <v>189</v>
      </c>
      <c r="D116" s="28">
        <v>250000</v>
      </c>
      <c r="E116" s="28">
        <v>28577.998599999999</v>
      </c>
      <c r="F116" s="28">
        <v>26800</v>
      </c>
      <c r="G116" s="28">
        <v>20251</v>
      </c>
      <c r="H116" s="28">
        <v>16385</v>
      </c>
      <c r="I116" s="28">
        <v>23171.99</v>
      </c>
      <c r="J116" s="28">
        <v>20689.989999999998</v>
      </c>
      <c r="K116" s="28">
        <f t="shared" si="76"/>
        <v>135875.9786</v>
      </c>
    </row>
    <row r="117" spans="2:11" ht="12.75" customHeight="1" x14ac:dyDescent="0.2">
      <c r="B117" s="65" t="s">
        <v>190</v>
      </c>
      <c r="C117" s="74" t="s">
        <v>191</v>
      </c>
      <c r="D117" s="28">
        <v>300000</v>
      </c>
      <c r="E117" s="28">
        <v>0</v>
      </c>
      <c r="F117" s="28">
        <v>550</v>
      </c>
      <c r="G117" s="28">
        <v>3186</v>
      </c>
      <c r="H117" s="28">
        <v>9565.9699999999993</v>
      </c>
      <c r="I117" s="28">
        <v>0</v>
      </c>
      <c r="J117" s="28">
        <v>0</v>
      </c>
      <c r="K117" s="28">
        <f t="shared" si="76"/>
        <v>13301.97</v>
      </c>
    </row>
    <row r="118" spans="2:11" ht="18" customHeight="1" x14ac:dyDescent="0.2">
      <c r="B118" s="46">
        <v>232</v>
      </c>
      <c r="C118" s="77" t="s">
        <v>192</v>
      </c>
      <c r="D118" s="22">
        <f t="shared" ref="D118:F118" si="79">SUM(D119:D122)</f>
        <v>700000</v>
      </c>
      <c r="E118" s="22">
        <f t="shared" si="79"/>
        <v>233550</v>
      </c>
      <c r="F118" s="22">
        <f t="shared" si="79"/>
        <v>0</v>
      </c>
      <c r="G118" s="22">
        <f t="shared" ref="G118:K118" si="80">SUM(G119:G122)</f>
        <v>158815</v>
      </c>
      <c r="H118" s="22">
        <f t="shared" ref="H118:J118" si="81">SUM(H119:H122)</f>
        <v>129300</v>
      </c>
      <c r="I118" s="22">
        <f t="shared" ref="I118" si="82">SUM(I119:I122)</f>
        <v>5015</v>
      </c>
      <c r="J118" s="22">
        <f t="shared" si="81"/>
        <v>15881.210000000001</v>
      </c>
      <c r="K118" s="22">
        <f t="shared" si="80"/>
        <v>542561.21</v>
      </c>
    </row>
    <row r="119" spans="2:11" ht="12.75" customHeight="1" x14ac:dyDescent="0.2">
      <c r="B119" s="44" t="s">
        <v>193</v>
      </c>
      <c r="C119" s="51" t="s">
        <v>194</v>
      </c>
      <c r="D119" s="28">
        <v>100000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f t="shared" ref="K119:K135" si="83">SUM(E119:J119)</f>
        <v>0</v>
      </c>
    </row>
    <row r="120" spans="2:11" ht="12.75" customHeight="1" x14ac:dyDescent="0.2">
      <c r="B120" s="65" t="s">
        <v>195</v>
      </c>
      <c r="C120" s="51" t="s">
        <v>196</v>
      </c>
      <c r="D120" s="28">
        <v>200000</v>
      </c>
      <c r="E120" s="28">
        <v>500</v>
      </c>
      <c r="F120" s="28">
        <v>0</v>
      </c>
      <c r="G120" s="28">
        <v>0</v>
      </c>
      <c r="H120" s="28">
        <v>0</v>
      </c>
      <c r="I120" s="28">
        <v>5015</v>
      </c>
      <c r="J120" s="28">
        <v>1396.51</v>
      </c>
      <c r="K120" s="28">
        <f t="shared" si="83"/>
        <v>6911.51</v>
      </c>
    </row>
    <row r="121" spans="2:11" ht="12.75" customHeight="1" x14ac:dyDescent="0.2">
      <c r="B121" s="44" t="s">
        <v>197</v>
      </c>
      <c r="C121" s="51" t="s">
        <v>198</v>
      </c>
      <c r="D121" s="28">
        <v>300000</v>
      </c>
      <c r="E121" s="28">
        <v>233050</v>
      </c>
      <c r="F121" s="28">
        <v>0</v>
      </c>
      <c r="G121" s="28">
        <v>158815</v>
      </c>
      <c r="H121" s="28">
        <v>129300</v>
      </c>
      <c r="I121" s="28">
        <v>0</v>
      </c>
      <c r="J121" s="28">
        <v>14484.7</v>
      </c>
      <c r="K121" s="28">
        <f t="shared" si="83"/>
        <v>535649.69999999995</v>
      </c>
    </row>
    <row r="122" spans="2:11" ht="12.75" customHeight="1" x14ac:dyDescent="0.2">
      <c r="B122" s="65" t="s">
        <v>199</v>
      </c>
      <c r="C122" s="51" t="s">
        <v>200</v>
      </c>
      <c r="D122" s="28">
        <v>100000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f t="shared" si="83"/>
        <v>0</v>
      </c>
    </row>
    <row r="123" spans="2:11" ht="12.75" customHeight="1" x14ac:dyDescent="0.2">
      <c r="B123" s="46">
        <v>233</v>
      </c>
      <c r="C123" s="70" t="s">
        <v>201</v>
      </c>
      <c r="D123" s="22">
        <f t="shared" ref="D123:F123" si="84">SUM(D124:D128)</f>
        <v>1801000</v>
      </c>
      <c r="E123" s="22">
        <f t="shared" si="84"/>
        <v>165280.63</v>
      </c>
      <c r="F123" s="22">
        <f t="shared" si="84"/>
        <v>72275</v>
      </c>
      <c r="G123" s="22">
        <f t="shared" ref="G123:K123" si="85">SUM(G124:G128)</f>
        <v>73573.483999999997</v>
      </c>
      <c r="H123" s="22">
        <f t="shared" ref="H123:J123" si="86">SUM(H124:H128)</f>
        <v>0</v>
      </c>
      <c r="I123" s="22">
        <f t="shared" ref="I123" si="87">SUM(I124:I128)</f>
        <v>83220</v>
      </c>
      <c r="J123" s="22">
        <f t="shared" si="86"/>
        <v>93508</v>
      </c>
      <c r="K123" s="22">
        <f t="shared" si="85"/>
        <v>487857.114</v>
      </c>
    </row>
    <row r="124" spans="2:11" ht="12.75" customHeight="1" x14ac:dyDescent="0.2">
      <c r="B124" s="44" t="s">
        <v>202</v>
      </c>
      <c r="C124" s="51" t="s">
        <v>203</v>
      </c>
      <c r="D124" s="28">
        <v>500000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f t="shared" si="83"/>
        <v>0</v>
      </c>
    </row>
    <row r="125" spans="2:11" ht="12.75" customHeight="1" x14ac:dyDescent="0.2">
      <c r="B125" s="44" t="s">
        <v>204</v>
      </c>
      <c r="C125" s="76" t="s">
        <v>205</v>
      </c>
      <c r="D125" s="28">
        <v>550000</v>
      </c>
      <c r="E125" s="28">
        <v>163097.63</v>
      </c>
      <c r="F125" s="28">
        <v>72275</v>
      </c>
      <c r="G125" s="28">
        <v>73573.483999999997</v>
      </c>
      <c r="H125" s="28">
        <v>0</v>
      </c>
      <c r="I125" s="28">
        <v>70970</v>
      </c>
      <c r="J125" s="28">
        <v>73508</v>
      </c>
      <c r="K125" s="28">
        <f t="shared" si="83"/>
        <v>453424.114</v>
      </c>
    </row>
    <row r="126" spans="2:11" ht="12.75" customHeight="1" x14ac:dyDescent="0.2">
      <c r="B126" s="44" t="s">
        <v>206</v>
      </c>
      <c r="C126" s="51" t="s">
        <v>207</v>
      </c>
      <c r="D126" s="28">
        <v>600000</v>
      </c>
      <c r="E126" s="28">
        <v>2183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f t="shared" si="83"/>
        <v>2183</v>
      </c>
    </row>
    <row r="127" spans="2:11" ht="12.75" customHeight="1" x14ac:dyDescent="0.2">
      <c r="B127" s="44" t="s">
        <v>208</v>
      </c>
      <c r="C127" s="51" t="s">
        <v>209</v>
      </c>
      <c r="D127" s="28">
        <v>100000</v>
      </c>
      <c r="E127" s="28">
        <v>0</v>
      </c>
      <c r="F127" s="28">
        <v>0</v>
      </c>
      <c r="G127" s="28">
        <v>0</v>
      </c>
      <c r="H127" s="28">
        <v>0</v>
      </c>
      <c r="I127" s="28">
        <v>12250</v>
      </c>
      <c r="J127" s="28">
        <v>20000</v>
      </c>
      <c r="K127" s="28">
        <f t="shared" si="83"/>
        <v>32250</v>
      </c>
    </row>
    <row r="128" spans="2:11" ht="12.75" customHeight="1" x14ac:dyDescent="0.2">
      <c r="B128" s="65" t="s">
        <v>210</v>
      </c>
      <c r="C128" s="51" t="s">
        <v>211</v>
      </c>
      <c r="D128" s="28">
        <v>51000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f t="shared" si="83"/>
        <v>0</v>
      </c>
    </row>
    <row r="129" spans="2:13" ht="12.75" customHeight="1" x14ac:dyDescent="0.2">
      <c r="B129" s="46">
        <v>234</v>
      </c>
      <c r="C129" s="77" t="s">
        <v>212</v>
      </c>
      <c r="D129" s="22">
        <f t="shared" ref="D129:K129" si="88">+D130</f>
        <v>100000</v>
      </c>
      <c r="E129" s="22">
        <f t="shared" si="88"/>
        <v>0</v>
      </c>
      <c r="F129" s="22">
        <f t="shared" si="88"/>
        <v>0</v>
      </c>
      <c r="G129" s="22">
        <f t="shared" si="88"/>
        <v>0</v>
      </c>
      <c r="H129" s="22">
        <f t="shared" si="88"/>
        <v>0</v>
      </c>
      <c r="I129" s="22">
        <f t="shared" si="88"/>
        <v>0</v>
      </c>
      <c r="J129" s="22">
        <f t="shared" si="88"/>
        <v>0</v>
      </c>
      <c r="K129" s="22">
        <f t="shared" si="88"/>
        <v>0</v>
      </c>
    </row>
    <row r="130" spans="2:13" ht="12.75" customHeight="1" x14ac:dyDescent="0.2">
      <c r="B130" s="65" t="s">
        <v>213</v>
      </c>
      <c r="C130" s="74" t="s">
        <v>214</v>
      </c>
      <c r="D130" s="28">
        <v>100000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f t="shared" si="83"/>
        <v>0</v>
      </c>
    </row>
    <row r="131" spans="2:13" ht="12.75" customHeight="1" x14ac:dyDescent="0.2">
      <c r="B131" s="46">
        <v>235</v>
      </c>
      <c r="C131" s="70" t="s">
        <v>215</v>
      </c>
      <c r="D131" s="22">
        <f t="shared" ref="D131:F131" si="89">+D132+D133+D134+D135</f>
        <v>1199000</v>
      </c>
      <c r="E131" s="22">
        <f t="shared" si="89"/>
        <v>349.99979999999999</v>
      </c>
      <c r="F131" s="22">
        <f t="shared" si="89"/>
        <v>215568.88</v>
      </c>
      <c r="G131" s="22">
        <f t="shared" ref="G131:K131" si="90">+G132+G133+G134+G135</f>
        <v>252146.7996</v>
      </c>
      <c r="H131" s="22">
        <f t="shared" ref="H131:J131" si="91">+H132+H133+H134+H135</f>
        <v>12782.779999999999</v>
      </c>
      <c r="I131" s="22">
        <f t="shared" ref="I131" si="92">+I132+I133+I134+I135</f>
        <v>319280.74320000003</v>
      </c>
      <c r="J131" s="22">
        <f t="shared" si="91"/>
        <v>2927.54</v>
      </c>
      <c r="K131" s="22">
        <f t="shared" si="90"/>
        <v>803056.7426</v>
      </c>
    </row>
    <row r="132" spans="2:13" ht="12.75" customHeight="1" x14ac:dyDescent="0.2">
      <c r="B132" s="65" t="s">
        <v>216</v>
      </c>
      <c r="C132" s="74" t="s">
        <v>217</v>
      </c>
      <c r="D132" s="28">
        <v>50000</v>
      </c>
      <c r="E132" s="28">
        <v>0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f t="shared" si="83"/>
        <v>0</v>
      </c>
    </row>
    <row r="133" spans="2:13" ht="12.75" customHeight="1" x14ac:dyDescent="0.2">
      <c r="B133" s="44" t="s">
        <v>218</v>
      </c>
      <c r="C133" s="51" t="s">
        <v>219</v>
      </c>
      <c r="D133" s="28">
        <v>500000</v>
      </c>
      <c r="E133" s="28">
        <v>0</v>
      </c>
      <c r="F133" s="28">
        <v>215568.88</v>
      </c>
      <c r="G133" s="28">
        <v>247800</v>
      </c>
      <c r="H133" s="28">
        <v>0</v>
      </c>
      <c r="I133" s="28">
        <v>313568.76320000004</v>
      </c>
      <c r="J133" s="28">
        <v>0</v>
      </c>
      <c r="K133" s="28">
        <f t="shared" si="83"/>
        <v>776937.64320000005</v>
      </c>
      <c r="L133" s="15"/>
      <c r="M133" s="63"/>
    </row>
    <row r="134" spans="2:13" ht="12.75" customHeight="1" x14ac:dyDescent="0.2">
      <c r="B134" s="44" t="s">
        <v>220</v>
      </c>
      <c r="C134" s="51" t="s">
        <v>221</v>
      </c>
      <c r="D134" s="28">
        <v>50000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f t="shared" si="83"/>
        <v>0</v>
      </c>
    </row>
    <row r="135" spans="2:13" ht="12.75" customHeight="1" x14ac:dyDescent="0.2">
      <c r="B135" s="44" t="s">
        <v>222</v>
      </c>
      <c r="C135" s="76" t="s">
        <v>223</v>
      </c>
      <c r="D135" s="28">
        <v>599000</v>
      </c>
      <c r="E135" s="28">
        <v>349.99979999999999</v>
      </c>
      <c r="F135" s="28">
        <v>0</v>
      </c>
      <c r="G135" s="28">
        <v>4346.7996000000003</v>
      </c>
      <c r="H135" s="28">
        <v>12782.779999999999</v>
      </c>
      <c r="I135" s="28">
        <v>5711.9800000000005</v>
      </c>
      <c r="J135" s="28">
        <v>2927.54</v>
      </c>
      <c r="K135" s="28">
        <f t="shared" si="83"/>
        <v>26119.099399999999</v>
      </c>
    </row>
    <row r="136" spans="2:13" ht="12.75" customHeight="1" x14ac:dyDescent="0.2">
      <c r="B136" s="46">
        <v>236</v>
      </c>
      <c r="C136" s="56" t="s">
        <v>224</v>
      </c>
      <c r="D136" s="22">
        <f>+D137+D141+D145+D148+D151</f>
        <v>1900000</v>
      </c>
      <c r="E136" s="22">
        <f>+E137+E141+E145+E148+E151</f>
        <v>0</v>
      </c>
      <c r="F136" s="22">
        <f t="shared" ref="F136:K136" si="93">+F137+F141+F145+F148+F151</f>
        <v>5390</v>
      </c>
      <c r="G136" s="22">
        <f t="shared" si="93"/>
        <v>124826.5822</v>
      </c>
      <c r="H136" s="22">
        <f t="shared" ref="H136:I136" si="94">+H137+H141+H145+H148+H151</f>
        <v>7969.0499999999993</v>
      </c>
      <c r="I136" s="22">
        <f t="shared" si="94"/>
        <v>19660.140000000003</v>
      </c>
      <c r="J136" s="22">
        <f t="shared" si="93"/>
        <v>5789.1</v>
      </c>
      <c r="K136" s="22">
        <f t="shared" si="93"/>
        <v>163634.87220000001</v>
      </c>
    </row>
    <row r="137" spans="2:13" ht="12.75" customHeight="1" x14ac:dyDescent="0.2">
      <c r="B137" s="72">
        <v>2361</v>
      </c>
      <c r="C137" s="78" t="s">
        <v>225</v>
      </c>
      <c r="D137" s="25">
        <f t="shared" ref="D137:F137" si="95">SUM(D138:D140)</f>
        <v>300000</v>
      </c>
      <c r="E137" s="25">
        <f t="shared" si="95"/>
        <v>0</v>
      </c>
      <c r="F137" s="25">
        <f t="shared" si="95"/>
        <v>0</v>
      </c>
      <c r="G137" s="25">
        <f t="shared" ref="G137" si="96">SUM(G138:G140)</f>
        <v>0</v>
      </c>
      <c r="H137" s="25">
        <f t="shared" ref="H137:J137" si="97">SUM(H138:H140)</f>
        <v>0</v>
      </c>
      <c r="I137" s="25">
        <f t="shared" ref="I137" si="98">SUM(I138:I140)</f>
        <v>0</v>
      </c>
      <c r="J137" s="25">
        <f t="shared" si="97"/>
        <v>2264.11</v>
      </c>
      <c r="K137" s="25">
        <f>+K138+K139+K140</f>
        <v>2264.11</v>
      </c>
    </row>
    <row r="138" spans="2:13" ht="12.75" customHeight="1" x14ac:dyDescent="0.2">
      <c r="B138" s="44" t="s">
        <v>226</v>
      </c>
      <c r="C138" s="51" t="s">
        <v>227</v>
      </c>
      <c r="D138" s="28">
        <v>100000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514.11</v>
      </c>
      <c r="K138" s="28">
        <f t="shared" ref="K138:K140" si="99">SUM(E138:J138)</f>
        <v>514.11</v>
      </c>
    </row>
    <row r="139" spans="2:13" ht="12.75" customHeight="1" x14ac:dyDescent="0.2">
      <c r="B139" s="44" t="s">
        <v>228</v>
      </c>
      <c r="C139" s="51" t="s">
        <v>229</v>
      </c>
      <c r="D139" s="28">
        <v>100000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f t="shared" si="99"/>
        <v>0</v>
      </c>
    </row>
    <row r="140" spans="2:13" ht="12.75" customHeight="1" x14ac:dyDescent="0.2">
      <c r="B140" s="44" t="s">
        <v>230</v>
      </c>
      <c r="C140" s="51" t="s">
        <v>231</v>
      </c>
      <c r="D140" s="28">
        <v>100000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1750</v>
      </c>
      <c r="K140" s="28">
        <f t="shared" si="99"/>
        <v>1750</v>
      </c>
    </row>
    <row r="141" spans="2:13" ht="12.75" customHeight="1" x14ac:dyDescent="0.2">
      <c r="B141" s="72">
        <v>2362</v>
      </c>
      <c r="C141" s="73" t="s">
        <v>232</v>
      </c>
      <c r="D141" s="25">
        <f t="shared" ref="D141:F141" si="100">SUM(D142:D144)</f>
        <v>300000</v>
      </c>
      <c r="E141" s="25">
        <f t="shared" si="100"/>
        <v>0</v>
      </c>
      <c r="F141" s="25">
        <f t="shared" si="100"/>
        <v>5040</v>
      </c>
      <c r="G141" s="25">
        <f t="shared" ref="G141" si="101">SUM(G142:G144)</f>
        <v>0</v>
      </c>
      <c r="H141" s="25">
        <f t="shared" ref="H141:J141" si="102">SUM(H142:H144)</f>
        <v>0</v>
      </c>
      <c r="I141" s="25">
        <f t="shared" ref="I141" si="103">SUM(I142:I144)</f>
        <v>323</v>
      </c>
      <c r="J141" s="25">
        <f t="shared" si="102"/>
        <v>0</v>
      </c>
      <c r="K141" s="25">
        <f>+K142+K143+K144</f>
        <v>5363</v>
      </c>
    </row>
    <row r="142" spans="2:13" ht="12.75" customHeight="1" x14ac:dyDescent="0.2">
      <c r="B142" s="44" t="s">
        <v>233</v>
      </c>
      <c r="C142" s="51" t="s">
        <v>234</v>
      </c>
      <c r="D142" s="28">
        <v>100000</v>
      </c>
      <c r="E142" s="28">
        <v>0</v>
      </c>
      <c r="F142" s="28">
        <v>0</v>
      </c>
      <c r="G142" s="28">
        <v>0</v>
      </c>
      <c r="H142" s="28">
        <v>0</v>
      </c>
      <c r="I142" s="28">
        <v>323</v>
      </c>
      <c r="J142" s="28">
        <v>0</v>
      </c>
      <c r="K142" s="28">
        <f t="shared" ref="K142:K144" si="104">SUM(E142:J142)</f>
        <v>323</v>
      </c>
    </row>
    <row r="143" spans="2:13" ht="12.75" customHeight="1" x14ac:dyDescent="0.2">
      <c r="B143" s="44" t="s">
        <v>235</v>
      </c>
      <c r="C143" s="51" t="s">
        <v>236</v>
      </c>
      <c r="D143" s="28">
        <v>100000</v>
      </c>
      <c r="E143" s="28">
        <v>0</v>
      </c>
      <c r="F143" s="28">
        <v>5040</v>
      </c>
      <c r="G143" s="28">
        <v>0</v>
      </c>
      <c r="H143" s="28">
        <v>0</v>
      </c>
      <c r="I143" s="28">
        <v>0</v>
      </c>
      <c r="J143" s="28">
        <v>0</v>
      </c>
      <c r="K143" s="28">
        <f t="shared" si="104"/>
        <v>5040</v>
      </c>
    </row>
    <row r="144" spans="2:13" ht="12.75" customHeight="1" x14ac:dyDescent="0.2">
      <c r="B144" s="44" t="s">
        <v>237</v>
      </c>
      <c r="C144" s="51" t="s">
        <v>238</v>
      </c>
      <c r="D144" s="28">
        <v>100000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f t="shared" si="104"/>
        <v>0</v>
      </c>
    </row>
    <row r="145" spans="2:11" ht="12.75" customHeight="1" x14ac:dyDescent="0.2">
      <c r="B145" s="72">
        <v>2363</v>
      </c>
      <c r="C145" s="73" t="s">
        <v>239</v>
      </c>
      <c r="D145" s="25">
        <f t="shared" ref="D145:K145" si="105">+D146+D147</f>
        <v>1000000</v>
      </c>
      <c r="E145" s="25">
        <f t="shared" si="105"/>
        <v>0</v>
      </c>
      <c r="F145" s="25">
        <f t="shared" si="105"/>
        <v>0</v>
      </c>
      <c r="G145" s="25">
        <f t="shared" si="105"/>
        <v>124826.5822</v>
      </c>
      <c r="H145" s="25">
        <f t="shared" ref="H145:I145" si="106">+H146+H147</f>
        <v>7969.0499999999993</v>
      </c>
      <c r="I145" s="25">
        <f t="shared" si="106"/>
        <v>18416.740000000002</v>
      </c>
      <c r="J145" s="25">
        <f t="shared" si="105"/>
        <v>3074.99</v>
      </c>
      <c r="K145" s="25">
        <f t="shared" si="105"/>
        <v>154287.3622</v>
      </c>
    </row>
    <row r="146" spans="2:11" ht="16.5" customHeight="1" x14ac:dyDescent="0.2">
      <c r="B146" s="44" t="s">
        <v>240</v>
      </c>
      <c r="C146" s="45" t="s">
        <v>241</v>
      </c>
      <c r="D146" s="28">
        <v>800000</v>
      </c>
      <c r="E146" s="28">
        <v>0</v>
      </c>
      <c r="F146" s="28">
        <v>0</v>
      </c>
      <c r="G146" s="28">
        <v>0</v>
      </c>
      <c r="H146" s="28">
        <v>0</v>
      </c>
      <c r="I146" s="28">
        <v>6943.2</v>
      </c>
      <c r="J146" s="28">
        <v>0</v>
      </c>
      <c r="K146" s="28">
        <f t="shared" ref="K146:K147" si="107">SUM(E146:J146)</f>
        <v>6943.2</v>
      </c>
    </row>
    <row r="147" spans="2:11" ht="16.5" customHeight="1" x14ac:dyDescent="0.2">
      <c r="B147" s="71" t="s">
        <v>242</v>
      </c>
      <c r="C147" s="45" t="s">
        <v>243</v>
      </c>
      <c r="D147" s="57">
        <v>200000</v>
      </c>
      <c r="E147" s="57">
        <v>0</v>
      </c>
      <c r="F147" s="28">
        <v>0</v>
      </c>
      <c r="G147" s="28">
        <v>124826.5822</v>
      </c>
      <c r="H147" s="28">
        <v>7969.0499999999993</v>
      </c>
      <c r="I147" s="28">
        <v>11473.54</v>
      </c>
      <c r="J147" s="28">
        <v>3074.99</v>
      </c>
      <c r="K147" s="28">
        <f t="shared" si="107"/>
        <v>147344.16219999999</v>
      </c>
    </row>
    <row r="148" spans="2:11" ht="12.75" customHeight="1" x14ac:dyDescent="0.2">
      <c r="B148" s="72">
        <v>2364</v>
      </c>
      <c r="C148" s="73" t="s">
        <v>244</v>
      </c>
      <c r="D148" s="25">
        <f t="shared" ref="D148:F148" si="108">+D149+D150</f>
        <v>200000</v>
      </c>
      <c r="E148" s="25">
        <f t="shared" si="108"/>
        <v>0</v>
      </c>
      <c r="F148" s="25">
        <f t="shared" si="108"/>
        <v>350</v>
      </c>
      <c r="G148" s="25">
        <f t="shared" ref="G148" si="109">+G149+G150</f>
        <v>0</v>
      </c>
      <c r="H148" s="25">
        <f t="shared" ref="H148:J148" si="110">+H149+H150</f>
        <v>0</v>
      </c>
      <c r="I148" s="25">
        <f t="shared" ref="I148" si="111">+I149+I150</f>
        <v>920.4</v>
      </c>
      <c r="J148" s="25">
        <f t="shared" si="110"/>
        <v>450</v>
      </c>
      <c r="K148" s="25">
        <f>+K149+K150</f>
        <v>1720.4</v>
      </c>
    </row>
    <row r="149" spans="2:11" ht="13.5" customHeight="1" x14ac:dyDescent="0.2">
      <c r="B149" s="44" t="s">
        <v>245</v>
      </c>
      <c r="C149" s="51" t="s">
        <v>246</v>
      </c>
      <c r="D149" s="28">
        <v>100000</v>
      </c>
      <c r="E149" s="28">
        <v>0</v>
      </c>
      <c r="F149" s="28">
        <v>350</v>
      </c>
      <c r="G149" s="28">
        <v>0</v>
      </c>
      <c r="H149" s="28">
        <v>0</v>
      </c>
      <c r="I149" s="28">
        <v>460.2</v>
      </c>
      <c r="J149" s="28">
        <v>450</v>
      </c>
      <c r="K149" s="28">
        <f t="shared" ref="K149:K150" si="112">SUM(E149:J149)</f>
        <v>1260.2</v>
      </c>
    </row>
    <row r="150" spans="2:11" ht="14.25" customHeight="1" x14ac:dyDescent="0.2">
      <c r="B150" s="44" t="s">
        <v>247</v>
      </c>
      <c r="C150" s="51" t="s">
        <v>248</v>
      </c>
      <c r="D150" s="28">
        <v>100000</v>
      </c>
      <c r="E150" s="28">
        <v>0</v>
      </c>
      <c r="F150" s="28">
        <v>0</v>
      </c>
      <c r="G150" s="28">
        <v>0</v>
      </c>
      <c r="H150" s="28">
        <v>0</v>
      </c>
      <c r="I150" s="28">
        <v>460.2</v>
      </c>
      <c r="J150" s="28">
        <v>0</v>
      </c>
      <c r="K150" s="28">
        <f t="shared" si="112"/>
        <v>460.2</v>
      </c>
    </row>
    <row r="151" spans="2:11" ht="17.25" customHeight="1" x14ac:dyDescent="0.2">
      <c r="B151" s="72">
        <v>2369</v>
      </c>
      <c r="C151" s="73" t="s">
        <v>249</v>
      </c>
      <c r="D151" s="25">
        <f t="shared" ref="D151:J151" si="113">+D152</f>
        <v>100000</v>
      </c>
      <c r="E151" s="25">
        <f t="shared" si="113"/>
        <v>0</v>
      </c>
      <c r="F151" s="25">
        <f t="shared" si="113"/>
        <v>0</v>
      </c>
      <c r="G151" s="25">
        <f t="shared" si="113"/>
        <v>0</v>
      </c>
      <c r="H151" s="25">
        <f t="shared" si="113"/>
        <v>0</v>
      </c>
      <c r="I151" s="25">
        <f t="shared" si="113"/>
        <v>0</v>
      </c>
      <c r="J151" s="25">
        <f t="shared" si="113"/>
        <v>0</v>
      </c>
      <c r="K151" s="25">
        <f>+K152</f>
        <v>0</v>
      </c>
    </row>
    <row r="152" spans="2:11" ht="17.25" customHeight="1" x14ac:dyDescent="0.2">
      <c r="B152" s="65" t="s">
        <v>250</v>
      </c>
      <c r="C152" s="74" t="s">
        <v>251</v>
      </c>
      <c r="D152" s="28">
        <v>100000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f t="shared" ref="K152" si="114">SUM(E152:J152)</f>
        <v>0</v>
      </c>
    </row>
    <row r="153" spans="2:11" ht="25.5" customHeight="1" x14ac:dyDescent="0.2">
      <c r="B153" s="46">
        <v>237</v>
      </c>
      <c r="C153" s="56" t="s">
        <v>252</v>
      </c>
      <c r="D153" s="22">
        <f t="shared" ref="D153:F153" si="115">+D154+D158</f>
        <v>18697952</v>
      </c>
      <c r="E153" s="22">
        <f t="shared" si="115"/>
        <v>1169158.160000002</v>
      </c>
      <c r="F153" s="22">
        <f t="shared" si="115"/>
        <v>2869158.16</v>
      </c>
      <c r="G153" s="22">
        <f t="shared" ref="G153:K153" si="116">+G154+G158</f>
        <v>1287678.180000002</v>
      </c>
      <c r="H153" s="22">
        <f t="shared" ref="H153:J153" si="117">+H154+H158</f>
        <v>1186799.2200000021</v>
      </c>
      <c r="I153" s="22">
        <f t="shared" ref="I153" si="118">+I154+I158</f>
        <v>1210084.860000002</v>
      </c>
      <c r="J153" s="22">
        <f t="shared" si="117"/>
        <v>1160410.580000001</v>
      </c>
      <c r="K153" s="22">
        <f t="shared" si="116"/>
        <v>8883289.1600000095</v>
      </c>
    </row>
    <row r="154" spans="2:11" ht="12.75" customHeight="1" x14ac:dyDescent="0.2">
      <c r="B154" s="72">
        <v>2371</v>
      </c>
      <c r="C154" s="73" t="s">
        <v>253</v>
      </c>
      <c r="D154" s="79">
        <f t="shared" ref="D154:F154" si="119">SUM(D155:D157)</f>
        <v>18097952</v>
      </c>
      <c r="E154" s="79">
        <f t="shared" si="119"/>
        <v>1169158.160000002</v>
      </c>
      <c r="F154" s="79">
        <f t="shared" si="119"/>
        <v>2869158.16</v>
      </c>
      <c r="G154" s="79">
        <f t="shared" ref="G154" si="120">SUM(G155:G157)</f>
        <v>1280753.160000002</v>
      </c>
      <c r="H154" s="79">
        <f t="shared" ref="H154:J154" si="121">SUM(H155:H157)</f>
        <v>1169158.160000002</v>
      </c>
      <c r="I154" s="79">
        <f t="shared" ref="I154" si="122">SUM(I155:I157)</f>
        <v>1169158.160000002</v>
      </c>
      <c r="J154" s="79">
        <f t="shared" si="121"/>
        <v>1160210.580000001</v>
      </c>
      <c r="K154" s="79">
        <f>+K155+K156+K157</f>
        <v>8817596.3800000101</v>
      </c>
    </row>
    <row r="155" spans="2:11" ht="12.75" customHeight="1" x14ac:dyDescent="0.2">
      <c r="B155" s="44" t="s">
        <v>254</v>
      </c>
      <c r="C155" s="51" t="s">
        <v>255</v>
      </c>
      <c r="D155" s="28">
        <v>8948976</v>
      </c>
      <c r="E155" s="28">
        <v>596469.11000000103</v>
      </c>
      <c r="F155" s="28">
        <v>762469.1100000001</v>
      </c>
      <c r="G155" s="28">
        <v>596469.11000000103</v>
      </c>
      <c r="H155" s="28">
        <v>596469.11000000103</v>
      </c>
      <c r="I155" s="28">
        <v>596469.11000000103</v>
      </c>
      <c r="J155" s="28">
        <v>584756.06000000099</v>
      </c>
      <c r="K155" s="28">
        <f t="shared" ref="K155:K157" si="123">SUM(E155:J155)</f>
        <v>3733101.6100000055</v>
      </c>
    </row>
    <row r="156" spans="2:11" ht="12.75" customHeight="1" x14ac:dyDescent="0.2">
      <c r="B156" s="44" t="s">
        <v>256</v>
      </c>
      <c r="C156" s="51" t="s">
        <v>257</v>
      </c>
      <c r="D156" s="28">
        <v>8948976</v>
      </c>
      <c r="E156" s="28">
        <v>572689.05000000109</v>
      </c>
      <c r="F156" s="28">
        <v>2106689.0499999998</v>
      </c>
      <c r="G156" s="28">
        <v>684284.05000000109</v>
      </c>
      <c r="H156" s="28">
        <v>572689.05000000109</v>
      </c>
      <c r="I156" s="28">
        <v>572689.05000000109</v>
      </c>
      <c r="J156" s="28">
        <v>575454.52</v>
      </c>
      <c r="K156" s="28">
        <f t="shared" si="123"/>
        <v>5084494.7700000051</v>
      </c>
    </row>
    <row r="157" spans="2:11" ht="12.75" customHeight="1" x14ac:dyDescent="0.2">
      <c r="B157" s="44" t="s">
        <v>258</v>
      </c>
      <c r="C157" s="51" t="s">
        <v>259</v>
      </c>
      <c r="D157" s="28">
        <v>200000</v>
      </c>
      <c r="E157" s="28"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f t="shared" si="123"/>
        <v>0</v>
      </c>
    </row>
    <row r="158" spans="2:11" ht="12.75" customHeight="1" x14ac:dyDescent="0.2">
      <c r="B158" s="72">
        <v>2372</v>
      </c>
      <c r="C158" s="73" t="s">
        <v>260</v>
      </c>
      <c r="D158" s="79">
        <f t="shared" ref="D158:K158" si="124">+D159+D160</f>
        <v>600000</v>
      </c>
      <c r="E158" s="79">
        <f t="shared" si="124"/>
        <v>0</v>
      </c>
      <c r="F158" s="79">
        <f t="shared" si="124"/>
        <v>0</v>
      </c>
      <c r="G158" s="79">
        <f t="shared" si="124"/>
        <v>6925.02</v>
      </c>
      <c r="H158" s="79">
        <f t="shared" ref="H158:I158" si="125">+H159+H160</f>
        <v>17641.059999999998</v>
      </c>
      <c r="I158" s="79">
        <f t="shared" si="125"/>
        <v>40926.700000000004</v>
      </c>
      <c r="J158" s="79">
        <f t="shared" si="124"/>
        <v>200</v>
      </c>
      <c r="K158" s="79">
        <f t="shared" si="124"/>
        <v>65692.78</v>
      </c>
    </row>
    <row r="159" spans="2:11" ht="12.75" customHeight="1" x14ac:dyDescent="0.2">
      <c r="B159" s="65" t="s">
        <v>261</v>
      </c>
      <c r="C159" s="80" t="s">
        <v>262</v>
      </c>
      <c r="D159" s="28">
        <v>300000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200</v>
      </c>
      <c r="K159" s="28">
        <f t="shared" ref="K159:K160" si="126">SUM(E159:J159)</f>
        <v>200</v>
      </c>
    </row>
    <row r="160" spans="2:11" ht="24" customHeight="1" x14ac:dyDescent="0.2">
      <c r="B160" s="44" t="s">
        <v>263</v>
      </c>
      <c r="C160" s="62" t="s">
        <v>264</v>
      </c>
      <c r="D160" s="28">
        <v>300000</v>
      </c>
      <c r="E160" s="28">
        <v>0</v>
      </c>
      <c r="F160" s="28">
        <v>0</v>
      </c>
      <c r="G160" s="28">
        <v>6925.02</v>
      </c>
      <c r="H160" s="28">
        <v>17641.059999999998</v>
      </c>
      <c r="I160" s="28">
        <v>40926.700000000004</v>
      </c>
      <c r="J160" s="28">
        <v>0</v>
      </c>
      <c r="K160" s="28">
        <f t="shared" si="126"/>
        <v>65492.78</v>
      </c>
    </row>
    <row r="161" spans="2:13" ht="12.75" customHeight="1" x14ac:dyDescent="0.2">
      <c r="B161" s="46">
        <v>239</v>
      </c>
      <c r="C161" s="70" t="s">
        <v>265</v>
      </c>
      <c r="D161" s="22">
        <f t="shared" ref="D161:K161" si="127">SUM(D162:D172)</f>
        <v>14979923</v>
      </c>
      <c r="E161" s="22">
        <f t="shared" si="127"/>
        <v>1290993.2960000001</v>
      </c>
      <c r="F161" s="22">
        <f t="shared" si="127"/>
        <v>720675.51</v>
      </c>
      <c r="G161" s="22">
        <f t="shared" si="127"/>
        <v>300156.95999999996</v>
      </c>
      <c r="H161" s="22">
        <f t="shared" ref="H161:I161" si="128">SUM(H162:H172)</f>
        <v>642528.75920000009</v>
      </c>
      <c r="I161" s="22">
        <f t="shared" si="128"/>
        <v>1153676.5572000002</v>
      </c>
      <c r="J161" s="22">
        <f t="shared" si="127"/>
        <v>164253.15100000001</v>
      </c>
      <c r="K161" s="22">
        <f t="shared" si="127"/>
        <v>4272284.2333999993</v>
      </c>
    </row>
    <row r="162" spans="2:13" ht="12.75" customHeight="1" x14ac:dyDescent="0.2">
      <c r="B162" s="44" t="s">
        <v>266</v>
      </c>
      <c r="C162" s="62" t="s">
        <v>267</v>
      </c>
      <c r="D162" s="28">
        <v>800000</v>
      </c>
      <c r="E162" s="28">
        <v>24367</v>
      </c>
      <c r="F162" s="28">
        <v>26828</v>
      </c>
      <c r="G162" s="28">
        <v>112926</v>
      </c>
      <c r="H162" s="28">
        <v>1815</v>
      </c>
      <c r="I162" s="28">
        <v>13264</v>
      </c>
      <c r="J162" s="28">
        <v>39872.199999999997</v>
      </c>
      <c r="K162" s="28">
        <f t="shared" ref="K162:K172" si="129">SUM(E162:J162)</f>
        <v>219072.2</v>
      </c>
      <c r="L162" s="75"/>
    </row>
    <row r="163" spans="2:13" ht="16.5" customHeight="1" x14ac:dyDescent="0.2">
      <c r="B163" s="44" t="s">
        <v>268</v>
      </c>
      <c r="C163" s="62" t="s">
        <v>269</v>
      </c>
      <c r="D163" s="28">
        <v>7024923</v>
      </c>
      <c r="E163" s="28">
        <v>1044545.676</v>
      </c>
      <c r="F163" s="28">
        <v>647302.35</v>
      </c>
      <c r="G163" s="28">
        <v>4826.2</v>
      </c>
      <c r="H163" s="28">
        <v>331528.13900000002</v>
      </c>
      <c r="I163" s="28">
        <v>991937.01720000012</v>
      </c>
      <c r="J163" s="28">
        <v>49560</v>
      </c>
      <c r="K163" s="28">
        <f t="shared" si="129"/>
        <v>3069699.3821999999</v>
      </c>
    </row>
    <row r="164" spans="2:13" ht="12.75" customHeight="1" x14ac:dyDescent="0.2">
      <c r="B164" s="44" t="s">
        <v>270</v>
      </c>
      <c r="C164" s="45" t="s">
        <v>271</v>
      </c>
      <c r="D164" s="28">
        <v>40000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f t="shared" si="129"/>
        <v>0</v>
      </c>
    </row>
    <row r="165" spans="2:13" ht="15.75" customHeight="1" x14ac:dyDescent="0.2">
      <c r="B165" s="65" t="s">
        <v>272</v>
      </c>
      <c r="C165" s="80" t="s">
        <v>273</v>
      </c>
      <c r="D165" s="28">
        <v>55000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f t="shared" si="129"/>
        <v>0</v>
      </c>
    </row>
    <row r="166" spans="2:13" ht="12.75" customHeight="1" x14ac:dyDescent="0.2">
      <c r="B166" s="65" t="s">
        <v>274</v>
      </c>
      <c r="C166" s="80" t="s">
        <v>275</v>
      </c>
      <c r="D166" s="28">
        <v>200000</v>
      </c>
      <c r="E166" s="28">
        <v>6372</v>
      </c>
      <c r="F166" s="28">
        <v>19363.8</v>
      </c>
      <c r="G166" s="28">
        <v>10792.95</v>
      </c>
      <c r="H166" s="28">
        <v>7487.7502000000004</v>
      </c>
      <c r="I166" s="28">
        <v>6372</v>
      </c>
      <c r="J166" s="28">
        <v>7822</v>
      </c>
      <c r="K166" s="28">
        <f t="shared" si="129"/>
        <v>58210.500200000002</v>
      </c>
    </row>
    <row r="167" spans="2:13" ht="16.5" customHeight="1" x14ac:dyDescent="0.2">
      <c r="B167" s="44" t="s">
        <v>276</v>
      </c>
      <c r="C167" s="62" t="s">
        <v>277</v>
      </c>
      <c r="D167" s="28">
        <v>4000000</v>
      </c>
      <c r="E167" s="28">
        <v>0</v>
      </c>
      <c r="F167" s="28">
        <v>9204</v>
      </c>
      <c r="G167" s="28">
        <v>2944.9700000000003</v>
      </c>
      <c r="H167" s="28">
        <v>0</v>
      </c>
      <c r="I167" s="28">
        <v>99341.54</v>
      </c>
      <c r="J167" s="28">
        <v>2447.9899999999998</v>
      </c>
      <c r="K167" s="28">
        <f t="shared" si="129"/>
        <v>113938.5</v>
      </c>
    </row>
    <row r="168" spans="2:13" ht="16.5" customHeight="1" x14ac:dyDescent="0.2">
      <c r="B168" s="44" t="s">
        <v>278</v>
      </c>
      <c r="C168" s="62" t="s">
        <v>279</v>
      </c>
      <c r="D168" s="57">
        <v>100000</v>
      </c>
      <c r="E168" s="57">
        <v>0</v>
      </c>
      <c r="F168" s="28">
        <v>0</v>
      </c>
      <c r="G168" s="28">
        <v>3086.29</v>
      </c>
      <c r="H168" s="28">
        <v>296634.96999999997</v>
      </c>
      <c r="I168" s="28">
        <v>0</v>
      </c>
      <c r="J168" s="28">
        <v>11636.02</v>
      </c>
      <c r="K168" s="28">
        <f t="shared" si="129"/>
        <v>311357.27999999997</v>
      </c>
    </row>
    <row r="169" spans="2:13" ht="16.5" customHeight="1" x14ac:dyDescent="0.2">
      <c r="B169" s="44" t="s">
        <v>280</v>
      </c>
      <c r="C169" s="62" t="s">
        <v>281</v>
      </c>
      <c r="D169" s="57">
        <v>100000</v>
      </c>
      <c r="E169" s="57">
        <v>64215.6</v>
      </c>
      <c r="F169" s="57">
        <v>0</v>
      </c>
      <c r="G169" s="57">
        <v>0</v>
      </c>
      <c r="H169" s="28">
        <v>0</v>
      </c>
      <c r="I169" s="28">
        <v>32515</v>
      </c>
      <c r="J169" s="28">
        <v>21885.625200000002</v>
      </c>
      <c r="K169" s="28">
        <f t="shared" si="129"/>
        <v>118616.22520000002</v>
      </c>
    </row>
    <row r="170" spans="2:13" ht="16.5" customHeight="1" x14ac:dyDescent="0.2">
      <c r="B170" s="44" t="s">
        <v>282</v>
      </c>
      <c r="C170" s="62" t="s">
        <v>283</v>
      </c>
      <c r="D170" s="57">
        <v>2250000</v>
      </c>
      <c r="E170" s="57">
        <v>3993.0200000000004</v>
      </c>
      <c r="F170" s="28">
        <v>15987.36</v>
      </c>
      <c r="G170" s="28">
        <v>0</v>
      </c>
      <c r="H170" s="28">
        <v>5062.8999999999996</v>
      </c>
      <c r="I170" s="28">
        <v>1397</v>
      </c>
      <c r="J170" s="28">
        <v>300</v>
      </c>
      <c r="K170" s="28">
        <f t="shared" si="129"/>
        <v>26740.28</v>
      </c>
    </row>
    <row r="171" spans="2:13" ht="16.5" customHeight="1" x14ac:dyDescent="0.2">
      <c r="B171" s="44" t="s">
        <v>284</v>
      </c>
      <c r="C171" s="62" t="s">
        <v>285</v>
      </c>
      <c r="D171" s="57">
        <v>310000</v>
      </c>
      <c r="E171" s="57">
        <v>147500</v>
      </c>
      <c r="F171" s="28">
        <v>0</v>
      </c>
      <c r="G171" s="28">
        <v>0</v>
      </c>
      <c r="H171" s="28">
        <v>0</v>
      </c>
      <c r="I171" s="28">
        <v>7788</v>
      </c>
      <c r="J171" s="28">
        <v>24368.845799999999</v>
      </c>
      <c r="K171" s="28">
        <f t="shared" si="129"/>
        <v>179656.84580000001</v>
      </c>
    </row>
    <row r="172" spans="2:13" ht="16.5" customHeight="1" x14ac:dyDescent="0.2">
      <c r="B172" s="44" t="s">
        <v>286</v>
      </c>
      <c r="C172" s="62" t="s">
        <v>287</v>
      </c>
      <c r="D172" s="57">
        <v>100000</v>
      </c>
      <c r="E172" s="57">
        <v>0</v>
      </c>
      <c r="F172" s="28">
        <v>1990</v>
      </c>
      <c r="G172" s="28">
        <v>165580.54999999999</v>
      </c>
      <c r="H172" s="28">
        <v>0</v>
      </c>
      <c r="I172" s="28">
        <v>1062</v>
      </c>
      <c r="J172" s="28">
        <v>6360.47</v>
      </c>
      <c r="K172" s="28">
        <f t="shared" si="129"/>
        <v>174993.02</v>
      </c>
    </row>
    <row r="173" spans="2:13" ht="12.75" customHeight="1" x14ac:dyDescent="0.2">
      <c r="B173" s="60">
        <v>24</v>
      </c>
      <c r="C173" s="81" t="s">
        <v>288</v>
      </c>
      <c r="D173" s="18">
        <f t="shared" ref="D173:K173" si="130">+D174</f>
        <v>6199984</v>
      </c>
      <c r="E173" s="18">
        <f t="shared" si="130"/>
        <v>25000</v>
      </c>
      <c r="F173" s="18">
        <f t="shared" si="130"/>
        <v>337500</v>
      </c>
      <c r="G173" s="18">
        <f t="shared" si="130"/>
        <v>0</v>
      </c>
      <c r="H173" s="18">
        <f t="shared" si="130"/>
        <v>40000</v>
      </c>
      <c r="I173" s="18">
        <f t="shared" si="130"/>
        <v>0</v>
      </c>
      <c r="J173" s="18">
        <f t="shared" si="130"/>
        <v>50000</v>
      </c>
      <c r="K173" s="18">
        <f t="shared" si="130"/>
        <v>452500</v>
      </c>
    </row>
    <row r="174" spans="2:13" ht="25.5" customHeight="1" x14ac:dyDescent="0.2">
      <c r="B174" s="46">
        <v>241</v>
      </c>
      <c r="C174" s="70" t="s">
        <v>289</v>
      </c>
      <c r="D174" s="82">
        <f t="shared" ref="D174:K174" si="131">+D175+D176+D177</f>
        <v>6199984</v>
      </c>
      <c r="E174" s="82">
        <f t="shared" si="131"/>
        <v>25000</v>
      </c>
      <c r="F174" s="82">
        <f t="shared" si="131"/>
        <v>337500</v>
      </c>
      <c r="G174" s="82">
        <f t="shared" si="131"/>
        <v>0</v>
      </c>
      <c r="H174" s="82">
        <f t="shared" ref="H174:I174" si="132">+H175+H176+H177</f>
        <v>40000</v>
      </c>
      <c r="I174" s="82">
        <f t="shared" si="132"/>
        <v>0</v>
      </c>
      <c r="J174" s="82">
        <f t="shared" si="131"/>
        <v>50000</v>
      </c>
      <c r="K174" s="82">
        <f t="shared" si="131"/>
        <v>452500</v>
      </c>
    </row>
    <row r="175" spans="2:13" ht="18.75" customHeight="1" x14ac:dyDescent="0.2">
      <c r="B175" s="44" t="s">
        <v>290</v>
      </c>
      <c r="C175" s="62" t="s">
        <v>291</v>
      </c>
      <c r="D175" s="28">
        <v>1100000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f t="shared" ref="K175:K177" si="133">SUM(E175:J175)</f>
        <v>0</v>
      </c>
    </row>
    <row r="176" spans="2:13" ht="24" customHeight="1" x14ac:dyDescent="0.2">
      <c r="B176" s="44" t="s">
        <v>292</v>
      </c>
      <c r="C176" s="83" t="s">
        <v>293</v>
      </c>
      <c r="D176" s="28">
        <v>1699984</v>
      </c>
      <c r="E176" s="28">
        <v>25000</v>
      </c>
      <c r="F176" s="28">
        <v>25000</v>
      </c>
      <c r="G176" s="28">
        <v>0</v>
      </c>
      <c r="H176" s="28">
        <v>40000</v>
      </c>
      <c r="I176" s="28">
        <v>0</v>
      </c>
      <c r="J176" s="28">
        <v>50000</v>
      </c>
      <c r="K176" s="28">
        <f t="shared" si="133"/>
        <v>140000</v>
      </c>
      <c r="L176" s="63"/>
      <c r="M176" s="63"/>
    </row>
    <row r="177" spans="2:13" ht="12.75" customHeight="1" x14ac:dyDescent="0.2">
      <c r="B177" s="65" t="s">
        <v>294</v>
      </c>
      <c r="C177" s="80" t="s">
        <v>295</v>
      </c>
      <c r="D177" s="28">
        <v>3400000</v>
      </c>
      <c r="E177" s="28">
        <v>0</v>
      </c>
      <c r="F177" s="28">
        <v>312500</v>
      </c>
      <c r="G177" s="28">
        <v>0</v>
      </c>
      <c r="H177" s="28">
        <v>0</v>
      </c>
      <c r="I177" s="28">
        <v>0</v>
      </c>
      <c r="J177" s="28">
        <v>0</v>
      </c>
      <c r="K177" s="28">
        <f t="shared" si="133"/>
        <v>312500</v>
      </c>
    </row>
    <row r="178" spans="2:13" ht="27" customHeight="1" x14ac:dyDescent="0.2">
      <c r="B178" s="60">
        <v>26</v>
      </c>
      <c r="C178" s="84" t="s">
        <v>296</v>
      </c>
      <c r="D178" s="18">
        <f t="shared" ref="D178:K178" si="134">+D179+D184+D187+D190+D193</f>
        <v>144700742</v>
      </c>
      <c r="E178" s="18">
        <f t="shared" si="134"/>
        <v>422450.39919999999</v>
      </c>
      <c r="F178" s="18">
        <f t="shared" si="134"/>
        <v>157505.98000000001</v>
      </c>
      <c r="G178" s="18">
        <f t="shared" si="134"/>
        <v>118304.0034</v>
      </c>
      <c r="H178" s="18">
        <f t="shared" ref="H178:I178" si="135">+H179+H184+H187+H190+H193</f>
        <v>1825264.2498000001</v>
      </c>
      <c r="I178" s="18">
        <f t="shared" si="135"/>
        <v>35009.998199999995</v>
      </c>
      <c r="J178" s="18">
        <f t="shared" si="134"/>
        <v>797728.8060000001</v>
      </c>
      <c r="K178" s="18">
        <f t="shared" si="134"/>
        <v>3356263.4366000001</v>
      </c>
    </row>
    <row r="179" spans="2:13" ht="15" customHeight="1" x14ac:dyDescent="0.2">
      <c r="B179" s="46">
        <v>261</v>
      </c>
      <c r="C179" s="70" t="s">
        <v>297</v>
      </c>
      <c r="D179" s="22">
        <f t="shared" ref="D179:F179" si="136">+D180+D181+D182+D183</f>
        <v>139100742</v>
      </c>
      <c r="E179" s="22">
        <f t="shared" si="136"/>
        <v>422450.39919999999</v>
      </c>
      <c r="F179" s="22">
        <f t="shared" si="136"/>
        <v>157505.98000000001</v>
      </c>
      <c r="G179" s="22">
        <f t="shared" ref="G179" si="137">+G180+G181+G182+G183</f>
        <v>118304.0034</v>
      </c>
      <c r="H179" s="22">
        <f t="shared" ref="H179:J179" si="138">+H180+H181+H182+H183</f>
        <v>257487.19819999998</v>
      </c>
      <c r="I179" s="22">
        <f t="shared" ref="I179" si="139">+I180+I181+I182+I183</f>
        <v>0</v>
      </c>
      <c r="J179" s="22">
        <f t="shared" si="138"/>
        <v>796738.8060000001</v>
      </c>
      <c r="K179" s="22">
        <f>+K180+K181+K182+K183</f>
        <v>1752486.3868</v>
      </c>
    </row>
    <row r="180" spans="2:13" ht="12.75" customHeight="1" x14ac:dyDescent="0.2">
      <c r="B180" s="71" t="s">
        <v>298</v>
      </c>
      <c r="C180" s="62" t="s">
        <v>299</v>
      </c>
      <c r="D180" s="28">
        <v>135599742</v>
      </c>
      <c r="E180" s="28">
        <v>187950.4</v>
      </c>
      <c r="F180" s="28">
        <v>13345.8</v>
      </c>
      <c r="G180" s="28">
        <v>118304.0034</v>
      </c>
      <c r="H180" s="28">
        <v>127487.2</v>
      </c>
      <c r="I180" s="28">
        <v>0</v>
      </c>
      <c r="J180" s="28">
        <v>321835.77</v>
      </c>
      <c r="K180" s="28">
        <f t="shared" ref="K180:K183" si="140">SUM(E180:J180)</f>
        <v>768923.17339999997</v>
      </c>
      <c r="L180" s="15"/>
      <c r="M180" s="75"/>
    </row>
    <row r="181" spans="2:13" ht="17.25" customHeight="1" x14ac:dyDescent="0.2">
      <c r="B181" s="44" t="s">
        <v>300</v>
      </c>
      <c r="C181" s="62" t="s">
        <v>301</v>
      </c>
      <c r="D181" s="28">
        <v>3101000</v>
      </c>
      <c r="E181" s="28">
        <v>234499.99919999999</v>
      </c>
      <c r="F181" s="28">
        <v>144160.18000000002</v>
      </c>
      <c r="G181" s="28">
        <v>0</v>
      </c>
      <c r="H181" s="28">
        <v>129999.9982</v>
      </c>
      <c r="I181" s="28">
        <v>0</v>
      </c>
      <c r="J181" s="28">
        <v>474903.03600000002</v>
      </c>
      <c r="K181" s="28">
        <f t="shared" si="140"/>
        <v>983563.21340000001</v>
      </c>
    </row>
    <row r="182" spans="2:13" ht="18" customHeight="1" x14ac:dyDescent="0.2">
      <c r="B182" s="44" t="s">
        <v>302</v>
      </c>
      <c r="C182" s="62" t="s">
        <v>303</v>
      </c>
      <c r="D182" s="28">
        <v>200000</v>
      </c>
      <c r="E182" s="28">
        <v>0</v>
      </c>
      <c r="F182" s="28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f t="shared" si="140"/>
        <v>0</v>
      </c>
    </row>
    <row r="183" spans="2:13" ht="18.75" customHeight="1" x14ac:dyDescent="0.2">
      <c r="B183" s="44" t="s">
        <v>304</v>
      </c>
      <c r="C183" s="62" t="s">
        <v>305</v>
      </c>
      <c r="D183" s="28">
        <v>200000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f t="shared" si="140"/>
        <v>0</v>
      </c>
    </row>
    <row r="184" spans="2:13" ht="25.5" customHeight="1" x14ac:dyDescent="0.2">
      <c r="B184" s="46">
        <v>262</v>
      </c>
      <c r="C184" s="70" t="s">
        <v>306</v>
      </c>
      <c r="D184" s="22">
        <f t="shared" ref="D184:F184" si="141">+D185+D186</f>
        <v>100000</v>
      </c>
      <c r="E184" s="22">
        <f t="shared" si="141"/>
        <v>0</v>
      </c>
      <c r="F184" s="22">
        <f t="shared" si="141"/>
        <v>0</v>
      </c>
      <c r="G184" s="22">
        <f t="shared" ref="G184:K184" si="142">+G185+G186</f>
        <v>0</v>
      </c>
      <c r="H184" s="22">
        <f t="shared" ref="H184:J184" si="143">+H185+H186</f>
        <v>0</v>
      </c>
      <c r="I184" s="22">
        <f t="shared" ref="I184" si="144">+I185+I186</f>
        <v>0</v>
      </c>
      <c r="J184" s="22">
        <f t="shared" si="143"/>
        <v>0</v>
      </c>
      <c r="K184" s="22">
        <f t="shared" si="142"/>
        <v>0</v>
      </c>
    </row>
    <row r="185" spans="2:13" ht="18" customHeight="1" x14ac:dyDescent="0.2">
      <c r="B185" s="44" t="s">
        <v>307</v>
      </c>
      <c r="C185" s="62" t="s">
        <v>308</v>
      </c>
      <c r="D185" s="28">
        <v>50000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f t="shared" ref="K185:K186" si="145">SUM(E185:J185)</f>
        <v>0</v>
      </c>
    </row>
    <row r="186" spans="2:13" ht="19.5" customHeight="1" x14ac:dyDescent="0.2">
      <c r="B186" s="44" t="s">
        <v>309</v>
      </c>
      <c r="C186" s="62" t="s">
        <v>310</v>
      </c>
      <c r="D186" s="28">
        <v>50000</v>
      </c>
      <c r="E186" s="28">
        <v>0</v>
      </c>
      <c r="F186" s="28">
        <v>0</v>
      </c>
      <c r="G186" s="28">
        <v>0</v>
      </c>
      <c r="H186" s="28">
        <v>0</v>
      </c>
      <c r="I186" s="28">
        <v>0</v>
      </c>
      <c r="J186" s="28">
        <v>0</v>
      </c>
      <c r="K186" s="28">
        <f t="shared" si="145"/>
        <v>0</v>
      </c>
    </row>
    <row r="187" spans="2:13" ht="25.5" customHeight="1" x14ac:dyDescent="0.2">
      <c r="B187" s="85">
        <v>264</v>
      </c>
      <c r="C187" s="56" t="s">
        <v>311</v>
      </c>
      <c r="D187" s="86">
        <f t="shared" ref="D187:F187" si="146">+D188+D189</f>
        <v>500000</v>
      </c>
      <c r="E187" s="86">
        <f t="shared" si="146"/>
        <v>0</v>
      </c>
      <c r="F187" s="86">
        <f t="shared" si="146"/>
        <v>0</v>
      </c>
      <c r="G187" s="86">
        <f t="shared" ref="G187:K187" si="147">+G188+G189</f>
        <v>0</v>
      </c>
      <c r="H187" s="86">
        <f t="shared" ref="H187:J187" si="148">+H188+H189</f>
        <v>0</v>
      </c>
      <c r="I187" s="86">
        <f t="shared" ref="I187" si="149">+I188+I189</f>
        <v>0</v>
      </c>
      <c r="J187" s="86">
        <f t="shared" si="148"/>
        <v>0</v>
      </c>
      <c r="K187" s="86">
        <f t="shared" si="147"/>
        <v>0</v>
      </c>
    </row>
    <row r="188" spans="2:13" ht="18.75" customHeight="1" x14ac:dyDescent="0.2">
      <c r="B188" s="44" t="s">
        <v>312</v>
      </c>
      <c r="C188" s="59" t="s">
        <v>313</v>
      </c>
      <c r="D188" s="28">
        <v>400000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f t="shared" ref="K188:K189" si="150">SUM(E188:J188)</f>
        <v>0</v>
      </c>
    </row>
    <row r="189" spans="2:13" ht="16.5" customHeight="1" x14ac:dyDescent="0.2">
      <c r="B189" s="65" t="s">
        <v>314</v>
      </c>
      <c r="C189" s="87" t="s">
        <v>315</v>
      </c>
      <c r="D189" s="28">
        <v>100000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f t="shared" si="150"/>
        <v>0</v>
      </c>
    </row>
    <row r="190" spans="2:13" ht="12.75" customHeight="1" x14ac:dyDescent="0.2">
      <c r="B190" s="46">
        <v>265</v>
      </c>
      <c r="C190" s="70" t="s">
        <v>316</v>
      </c>
      <c r="D190" s="22">
        <f t="shared" ref="D190:F190" si="151">+D191+D192</f>
        <v>1000000</v>
      </c>
      <c r="E190" s="22">
        <f t="shared" si="151"/>
        <v>0</v>
      </c>
      <c r="F190" s="22">
        <f t="shared" si="151"/>
        <v>0</v>
      </c>
      <c r="G190" s="22">
        <f t="shared" ref="G190:K190" si="152">+G191+G192</f>
        <v>0</v>
      </c>
      <c r="H190" s="22">
        <f t="shared" ref="H190:J190" si="153">+H191+H192</f>
        <v>1567777.0516000001</v>
      </c>
      <c r="I190" s="22">
        <f t="shared" ref="I190" si="154">+I191+I192</f>
        <v>35009.998199999995</v>
      </c>
      <c r="J190" s="22">
        <f t="shared" si="153"/>
        <v>990</v>
      </c>
      <c r="K190" s="22">
        <f t="shared" si="152"/>
        <v>1603777.0498000002</v>
      </c>
    </row>
    <row r="191" spans="2:13" ht="12.75" customHeight="1" x14ac:dyDescent="0.2">
      <c r="B191" s="65" t="s">
        <v>317</v>
      </c>
      <c r="C191" s="80" t="s">
        <v>318</v>
      </c>
      <c r="D191" s="28">
        <v>500000</v>
      </c>
      <c r="E191" s="28">
        <v>0</v>
      </c>
      <c r="F191" s="28">
        <v>0</v>
      </c>
      <c r="G191" s="28">
        <v>0</v>
      </c>
      <c r="H191" s="28">
        <v>1567777.0516000001</v>
      </c>
      <c r="I191" s="28">
        <v>35009.998199999995</v>
      </c>
      <c r="J191" s="28">
        <v>990</v>
      </c>
      <c r="K191" s="28">
        <f t="shared" ref="K191:K192" si="155">SUM(E191:J191)</f>
        <v>1603777.0498000002</v>
      </c>
    </row>
    <row r="192" spans="2:13" ht="12.75" customHeight="1" x14ac:dyDescent="0.2">
      <c r="B192" s="65" t="s">
        <v>319</v>
      </c>
      <c r="C192" s="80" t="s">
        <v>320</v>
      </c>
      <c r="D192" s="28">
        <v>500000</v>
      </c>
      <c r="E192" s="28">
        <v>0</v>
      </c>
      <c r="F192" s="28">
        <v>0</v>
      </c>
      <c r="G192" s="28">
        <v>0</v>
      </c>
      <c r="H192" s="28">
        <v>0</v>
      </c>
      <c r="I192" s="28">
        <v>0</v>
      </c>
      <c r="J192" s="28">
        <v>0</v>
      </c>
      <c r="K192" s="28">
        <f t="shared" si="155"/>
        <v>0</v>
      </c>
      <c r="M192" s="63"/>
    </row>
    <row r="193" spans="2:12" ht="12.75" customHeight="1" x14ac:dyDescent="0.2">
      <c r="B193" s="46">
        <v>268</v>
      </c>
      <c r="C193" s="70" t="s">
        <v>321</v>
      </c>
      <c r="D193" s="22">
        <f t="shared" ref="D193:K193" si="156">+D194</f>
        <v>4000000</v>
      </c>
      <c r="E193" s="22">
        <f t="shared" si="156"/>
        <v>0</v>
      </c>
      <c r="F193" s="22">
        <f t="shared" si="156"/>
        <v>0</v>
      </c>
      <c r="G193" s="22">
        <f t="shared" si="156"/>
        <v>0</v>
      </c>
      <c r="H193" s="22">
        <f t="shared" si="156"/>
        <v>0</v>
      </c>
      <c r="I193" s="22">
        <f t="shared" si="156"/>
        <v>0</v>
      </c>
      <c r="J193" s="22">
        <f t="shared" si="156"/>
        <v>0</v>
      </c>
      <c r="K193" s="22">
        <f t="shared" si="156"/>
        <v>0</v>
      </c>
    </row>
    <row r="194" spans="2:12" ht="22.5" customHeight="1" x14ac:dyDescent="0.2">
      <c r="B194" s="65" t="s">
        <v>322</v>
      </c>
      <c r="C194" s="80" t="s">
        <v>323</v>
      </c>
      <c r="D194" s="28">
        <v>4000000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f t="shared" ref="K194" si="157">SUM(E194:J194)</f>
        <v>0</v>
      </c>
    </row>
    <row r="195" spans="2:12" ht="22.5" customHeight="1" x14ac:dyDescent="0.2">
      <c r="B195" s="12" t="s">
        <v>324</v>
      </c>
      <c r="C195" s="88" t="s">
        <v>325</v>
      </c>
      <c r="D195" s="89">
        <f t="shared" ref="D195:K195" si="158">+D196+D206</f>
        <v>6305000</v>
      </c>
      <c r="E195" s="89">
        <f t="shared" si="158"/>
        <v>387523.82511199999</v>
      </c>
      <c r="F195" s="89">
        <f t="shared" si="158"/>
        <v>387523.81999999995</v>
      </c>
      <c r="G195" s="89">
        <f t="shared" si="158"/>
        <v>252921.02</v>
      </c>
      <c r="H195" s="89">
        <f t="shared" ref="H195:I195" si="159">+H196+H206</f>
        <v>253125.3824</v>
      </c>
      <c r="I195" s="89">
        <f t="shared" si="159"/>
        <v>397714.72</v>
      </c>
      <c r="J195" s="89">
        <f t="shared" si="158"/>
        <v>328271.87</v>
      </c>
      <c r="K195" s="89">
        <f t="shared" si="158"/>
        <v>2007080.6375120003</v>
      </c>
    </row>
    <row r="196" spans="2:12" ht="22.5" customHeight="1" x14ac:dyDescent="0.2">
      <c r="B196" s="16">
        <v>21</v>
      </c>
      <c r="C196" s="90" t="s">
        <v>8</v>
      </c>
      <c r="D196" s="18">
        <f t="shared" ref="D196:K196" si="160">+D197+D202</f>
        <v>5370000</v>
      </c>
      <c r="E196" s="18">
        <f t="shared" si="160"/>
        <v>387523.82511199999</v>
      </c>
      <c r="F196" s="18">
        <f t="shared" si="160"/>
        <v>387523.81999999995</v>
      </c>
      <c r="G196" s="18">
        <f t="shared" si="160"/>
        <v>252921.02</v>
      </c>
      <c r="H196" s="18">
        <f t="shared" ref="H196:I196" si="161">+H197+H202</f>
        <v>253125.3824</v>
      </c>
      <c r="I196" s="18">
        <f t="shared" si="161"/>
        <v>377714.72</v>
      </c>
      <c r="J196" s="18">
        <f t="shared" si="160"/>
        <v>328271.87</v>
      </c>
      <c r="K196" s="18">
        <f t="shared" si="160"/>
        <v>1987080.6375120003</v>
      </c>
    </row>
    <row r="197" spans="2:12" ht="22.5" customHeight="1" x14ac:dyDescent="0.2">
      <c r="B197" s="20" t="s">
        <v>326</v>
      </c>
      <c r="C197" s="91" t="s">
        <v>9</v>
      </c>
      <c r="D197" s="22">
        <f t="shared" ref="D197:K197" si="162">+D198+D200</f>
        <v>4700000</v>
      </c>
      <c r="E197" s="22">
        <f t="shared" si="162"/>
        <v>337130.48</v>
      </c>
      <c r="F197" s="22">
        <f t="shared" si="162"/>
        <v>337130.48</v>
      </c>
      <c r="G197" s="22">
        <f t="shared" si="162"/>
        <v>220000</v>
      </c>
      <c r="H197" s="22">
        <f t="shared" ref="H197:I197" si="163">+H198+H200</f>
        <v>220000</v>
      </c>
      <c r="I197" s="22">
        <f t="shared" si="163"/>
        <v>328271.87</v>
      </c>
      <c r="J197" s="22">
        <f t="shared" si="162"/>
        <v>328271.87</v>
      </c>
      <c r="K197" s="22">
        <f t="shared" si="162"/>
        <v>1770804.7000000002</v>
      </c>
      <c r="L197" s="75"/>
    </row>
    <row r="198" spans="2:12" ht="22.5" customHeight="1" x14ac:dyDescent="0.2">
      <c r="B198" s="23" t="s">
        <v>327</v>
      </c>
      <c r="C198" s="39" t="s">
        <v>10</v>
      </c>
      <c r="D198" s="25">
        <f t="shared" ref="D198:J198" si="164">+D199</f>
        <v>4200000</v>
      </c>
      <c r="E198" s="25">
        <f t="shared" si="164"/>
        <v>337130.48</v>
      </c>
      <c r="F198" s="25">
        <f t="shared" si="164"/>
        <v>337130.48</v>
      </c>
      <c r="G198" s="25">
        <f t="shared" si="164"/>
        <v>220000</v>
      </c>
      <c r="H198" s="25">
        <f t="shared" si="164"/>
        <v>220000</v>
      </c>
      <c r="I198" s="25">
        <f t="shared" si="164"/>
        <v>328271.87</v>
      </c>
      <c r="J198" s="25">
        <f t="shared" si="164"/>
        <v>328271.87</v>
      </c>
      <c r="K198" s="28">
        <f t="shared" ref="K198:K199" si="165">SUM(E198:J198)</f>
        <v>1770804.7000000002</v>
      </c>
    </row>
    <row r="199" spans="2:12" ht="22.5" customHeight="1" x14ac:dyDescent="0.2">
      <c r="B199" s="26" t="s">
        <v>11</v>
      </c>
      <c r="C199" s="156" t="s">
        <v>12</v>
      </c>
      <c r="D199" s="28">
        <v>4200000</v>
      </c>
      <c r="E199" s="28">
        <v>337130.48</v>
      </c>
      <c r="F199" s="28">
        <v>337130.48</v>
      </c>
      <c r="G199" s="28">
        <v>220000</v>
      </c>
      <c r="H199" s="28">
        <v>220000</v>
      </c>
      <c r="I199" s="28">
        <v>328271.87</v>
      </c>
      <c r="J199" s="28">
        <v>328271.87</v>
      </c>
      <c r="K199" s="28">
        <f t="shared" si="165"/>
        <v>1770804.7000000002</v>
      </c>
    </row>
    <row r="200" spans="2:12" ht="22.5" customHeight="1" x14ac:dyDescent="0.2">
      <c r="B200" s="23">
        <v>2114</v>
      </c>
      <c r="C200" s="24" t="s">
        <v>20</v>
      </c>
      <c r="D200" s="25">
        <f t="shared" ref="D200:J200" si="166">+D201</f>
        <v>500000</v>
      </c>
      <c r="E200" s="25">
        <f t="shared" si="166"/>
        <v>0</v>
      </c>
      <c r="F200" s="25">
        <f t="shared" si="166"/>
        <v>0</v>
      </c>
      <c r="G200" s="25">
        <f t="shared" si="166"/>
        <v>0</v>
      </c>
      <c r="H200" s="25">
        <f t="shared" si="166"/>
        <v>0</v>
      </c>
      <c r="I200" s="25">
        <f t="shared" si="166"/>
        <v>0</v>
      </c>
      <c r="J200" s="25">
        <f t="shared" si="166"/>
        <v>0</v>
      </c>
      <c r="K200" s="25">
        <f t="shared" ref="K200:K249" si="167">+E200+F200</f>
        <v>0</v>
      </c>
    </row>
    <row r="201" spans="2:12" ht="15.75" customHeight="1" x14ac:dyDescent="0.2">
      <c r="B201" s="148" t="s">
        <v>21</v>
      </c>
      <c r="C201" s="150" t="s">
        <v>22</v>
      </c>
      <c r="D201" s="149">
        <v>500000</v>
      </c>
      <c r="E201" s="149">
        <v>0</v>
      </c>
      <c r="F201" s="149">
        <v>0</v>
      </c>
      <c r="G201" s="149">
        <v>0</v>
      </c>
      <c r="H201" s="149">
        <v>0</v>
      </c>
      <c r="I201" s="149">
        <v>0</v>
      </c>
      <c r="J201" s="149">
        <v>0</v>
      </c>
      <c r="K201" s="149">
        <f t="shared" ref="K201" si="168">SUM(E201:J201)</f>
        <v>0</v>
      </c>
    </row>
    <row r="202" spans="2:12" ht="22.5" customHeight="1" x14ac:dyDescent="0.2">
      <c r="B202" s="46">
        <v>215</v>
      </c>
      <c r="C202" s="56" t="s">
        <v>57</v>
      </c>
      <c r="D202" s="22">
        <f t="shared" ref="D202:F202" si="169">SUM(D203:D205)</f>
        <v>670000</v>
      </c>
      <c r="E202" s="22">
        <f t="shared" si="169"/>
        <v>50393.345111999995</v>
      </c>
      <c r="F202" s="22">
        <f t="shared" si="169"/>
        <v>50393.34</v>
      </c>
      <c r="G202" s="22">
        <f t="shared" ref="G202:K202" si="170">SUM(G203:G205)</f>
        <v>32921.019999999997</v>
      </c>
      <c r="H202" s="22">
        <f t="shared" ref="H202:J202" si="171">SUM(H203:H205)</f>
        <v>33125.382400000002</v>
      </c>
      <c r="I202" s="22">
        <f t="shared" ref="I202" si="172">SUM(I203:I205)</f>
        <v>49442.85</v>
      </c>
      <c r="J202" s="22">
        <f t="shared" si="171"/>
        <v>0</v>
      </c>
      <c r="K202" s="22">
        <f t="shared" si="170"/>
        <v>216275.937512</v>
      </c>
    </row>
    <row r="203" spans="2:12" ht="22.5" customHeight="1" x14ac:dyDescent="0.2">
      <c r="B203" s="44" t="s">
        <v>58</v>
      </c>
      <c r="C203" s="51" t="s">
        <v>59</v>
      </c>
      <c r="D203" s="28">
        <v>300000</v>
      </c>
      <c r="E203" s="28">
        <v>23902.551031999999</v>
      </c>
      <c r="F203" s="28">
        <v>23902.55</v>
      </c>
      <c r="G203" s="28">
        <v>15598.000000000002</v>
      </c>
      <c r="H203" s="28">
        <v>15598.000000000002</v>
      </c>
      <c r="I203" s="28">
        <v>23274.48</v>
      </c>
      <c r="J203" s="28">
        <v>0</v>
      </c>
      <c r="K203" s="28">
        <f t="shared" ref="K203:K205" si="173">SUM(E203:J203)</f>
        <v>102275.581032</v>
      </c>
    </row>
    <row r="204" spans="2:12" ht="22.5" customHeight="1" x14ac:dyDescent="0.2">
      <c r="B204" s="44" t="s">
        <v>60</v>
      </c>
      <c r="C204" s="51" t="s">
        <v>61</v>
      </c>
      <c r="D204" s="28">
        <v>320000</v>
      </c>
      <c r="E204" s="28">
        <v>23936.264079999997</v>
      </c>
      <c r="F204" s="28">
        <v>23936.26</v>
      </c>
      <c r="G204" s="28">
        <v>15619.999999999998</v>
      </c>
      <c r="H204" s="28">
        <v>15619.999999999998</v>
      </c>
      <c r="I204" s="28">
        <v>23307.3</v>
      </c>
      <c r="J204" s="28">
        <v>0</v>
      </c>
      <c r="K204" s="28">
        <f t="shared" si="173"/>
        <v>102419.82407999999</v>
      </c>
    </row>
    <row r="205" spans="2:12" ht="22.5" customHeight="1" x14ac:dyDescent="0.2">
      <c r="B205" s="44" t="s">
        <v>62</v>
      </c>
      <c r="C205" s="51" t="s">
        <v>63</v>
      </c>
      <c r="D205" s="28">
        <v>50000</v>
      </c>
      <c r="E205" s="28">
        <v>2554.5300000000002</v>
      </c>
      <c r="F205" s="28">
        <v>2554.5300000000002</v>
      </c>
      <c r="G205" s="28">
        <v>1703.0200000000002</v>
      </c>
      <c r="H205" s="28">
        <v>1907.3823999999997</v>
      </c>
      <c r="I205" s="28">
        <v>2861.07</v>
      </c>
      <c r="J205" s="28">
        <v>0</v>
      </c>
      <c r="K205" s="28">
        <f t="shared" si="173"/>
        <v>11580.5324</v>
      </c>
    </row>
    <row r="206" spans="2:12" ht="22.5" customHeight="1" x14ac:dyDescent="0.2">
      <c r="B206" s="60">
        <v>22</v>
      </c>
      <c r="C206" s="61" t="s">
        <v>66</v>
      </c>
      <c r="D206" s="18">
        <f t="shared" ref="D206:K206" si="174">+D207+D210</f>
        <v>935000</v>
      </c>
      <c r="E206" s="18">
        <f t="shared" si="174"/>
        <v>0</v>
      </c>
      <c r="F206" s="18">
        <f t="shared" si="174"/>
        <v>0</v>
      </c>
      <c r="G206" s="18">
        <f t="shared" si="174"/>
        <v>0</v>
      </c>
      <c r="H206" s="18">
        <f t="shared" si="174"/>
        <v>0</v>
      </c>
      <c r="I206" s="18">
        <f t="shared" ref="I206" si="175">+I207+I210</f>
        <v>20000</v>
      </c>
      <c r="J206" s="18">
        <f t="shared" si="174"/>
        <v>0</v>
      </c>
      <c r="K206" s="18">
        <f t="shared" si="174"/>
        <v>20000</v>
      </c>
    </row>
    <row r="207" spans="2:12" ht="22.5" customHeight="1" x14ac:dyDescent="0.2">
      <c r="B207" s="46">
        <v>222</v>
      </c>
      <c r="C207" s="64" t="s">
        <v>84</v>
      </c>
      <c r="D207" s="22">
        <f t="shared" ref="D207:J207" si="176">SUM(D208:D209)</f>
        <v>435000</v>
      </c>
      <c r="E207" s="22">
        <f t="shared" si="176"/>
        <v>0</v>
      </c>
      <c r="F207" s="22">
        <f t="shared" si="176"/>
        <v>0</v>
      </c>
      <c r="G207" s="22">
        <f t="shared" si="176"/>
        <v>0</v>
      </c>
      <c r="H207" s="22">
        <f t="shared" si="176"/>
        <v>0</v>
      </c>
      <c r="I207" s="22">
        <f t="shared" ref="I207" si="177">SUM(I208:I209)</f>
        <v>0</v>
      </c>
      <c r="J207" s="22">
        <f t="shared" si="176"/>
        <v>0</v>
      </c>
      <c r="K207" s="22">
        <f>+K208+K209</f>
        <v>0</v>
      </c>
    </row>
    <row r="208" spans="2:12" ht="22.5" customHeight="1" x14ac:dyDescent="0.2">
      <c r="B208" s="65" t="s">
        <v>85</v>
      </c>
      <c r="C208" s="51" t="s">
        <v>86</v>
      </c>
      <c r="D208" s="28">
        <v>217500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f t="shared" ref="K208:K209" si="178">SUM(E208:J208)</f>
        <v>0</v>
      </c>
    </row>
    <row r="209" spans="2:12" ht="22.5" customHeight="1" x14ac:dyDescent="0.2">
      <c r="B209" s="65" t="s">
        <v>87</v>
      </c>
      <c r="C209" s="51" t="s">
        <v>88</v>
      </c>
      <c r="D209" s="28">
        <v>217500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f t="shared" si="178"/>
        <v>0</v>
      </c>
    </row>
    <row r="210" spans="2:12" ht="22.5" customHeight="1" x14ac:dyDescent="0.2">
      <c r="B210" s="46">
        <v>228</v>
      </c>
      <c r="C210" s="64" t="s">
        <v>328</v>
      </c>
      <c r="D210" s="22">
        <f t="shared" ref="D210:K210" si="179">+D211+D212</f>
        <v>500000</v>
      </c>
      <c r="E210" s="22">
        <f t="shared" si="179"/>
        <v>0</v>
      </c>
      <c r="F210" s="22">
        <f t="shared" si="179"/>
        <v>0</v>
      </c>
      <c r="G210" s="22">
        <f t="shared" si="179"/>
        <v>0</v>
      </c>
      <c r="H210" s="22">
        <f t="shared" ref="H210:I210" si="180">+H211+H212</f>
        <v>0</v>
      </c>
      <c r="I210" s="22">
        <f t="shared" si="180"/>
        <v>20000</v>
      </c>
      <c r="J210" s="22">
        <f t="shared" si="179"/>
        <v>0</v>
      </c>
      <c r="K210" s="22">
        <f t="shared" si="179"/>
        <v>20000</v>
      </c>
    </row>
    <row r="211" spans="2:12" ht="22.5" customHeight="1" x14ac:dyDescent="0.2">
      <c r="B211" s="44" t="s">
        <v>161</v>
      </c>
      <c r="C211" s="92" t="s">
        <v>160</v>
      </c>
      <c r="D211" s="28">
        <v>300000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f t="shared" ref="K211:K212" si="181">SUM(E211:J211)</f>
        <v>0</v>
      </c>
    </row>
    <row r="212" spans="2:12" ht="22.5" customHeight="1" x14ac:dyDescent="0.2">
      <c r="B212" s="44" t="s">
        <v>164</v>
      </c>
      <c r="C212" s="59" t="s">
        <v>329</v>
      </c>
      <c r="D212" s="66">
        <v>200000</v>
      </c>
      <c r="E212" s="66">
        <v>0</v>
      </c>
      <c r="F212" s="28">
        <v>0</v>
      </c>
      <c r="G212" s="28">
        <v>0</v>
      </c>
      <c r="H212" s="28">
        <v>0</v>
      </c>
      <c r="I212" s="28">
        <v>20000</v>
      </c>
      <c r="J212" s="28">
        <v>0</v>
      </c>
      <c r="K212" s="28">
        <f t="shared" si="181"/>
        <v>20000</v>
      </c>
    </row>
    <row r="213" spans="2:12" ht="22.5" customHeight="1" x14ac:dyDescent="0.2">
      <c r="B213" s="60">
        <v>27</v>
      </c>
      <c r="C213" s="84" t="s">
        <v>330</v>
      </c>
      <c r="D213" s="18">
        <f>+D214+D215</f>
        <v>106267970</v>
      </c>
      <c r="E213" s="18">
        <f t="shared" ref="E213:K213" si="182">+E214+E215</f>
        <v>60000.002800000002</v>
      </c>
      <c r="F213" s="18">
        <f t="shared" si="182"/>
        <v>12063542.8828</v>
      </c>
      <c r="G213" s="18">
        <f t="shared" si="182"/>
        <v>29634842.592799999</v>
      </c>
      <c r="H213" s="18">
        <f t="shared" ref="H213:I213" si="183">+H214+H215</f>
        <v>8331780.1311999997</v>
      </c>
      <c r="I213" s="18">
        <f t="shared" si="183"/>
        <v>18863668.3708</v>
      </c>
      <c r="J213" s="18">
        <f t="shared" si="182"/>
        <v>31961946.039999999</v>
      </c>
      <c r="K213" s="18">
        <f t="shared" si="182"/>
        <v>100915780.0204</v>
      </c>
    </row>
    <row r="214" spans="2:12" ht="22.5" customHeight="1" x14ac:dyDescent="0.2">
      <c r="B214" s="65" t="s">
        <v>331</v>
      </c>
      <c r="C214" s="80" t="s">
        <v>332</v>
      </c>
      <c r="D214" s="28">
        <v>101061457</v>
      </c>
      <c r="E214" s="28">
        <v>0</v>
      </c>
      <c r="F214" s="28">
        <v>11703542.879999999</v>
      </c>
      <c r="G214" s="28">
        <v>29574842.59</v>
      </c>
      <c r="H214" s="28">
        <v>7971780.1379999993</v>
      </c>
      <c r="I214" s="28">
        <v>18593668.370000001</v>
      </c>
      <c r="J214" s="28">
        <v>31751946.039999999</v>
      </c>
      <c r="K214" s="28">
        <f t="shared" ref="K214:K215" si="184">SUM(E214:J214)</f>
        <v>99595780.018000007</v>
      </c>
    </row>
    <row r="215" spans="2:12" ht="22.5" customHeight="1" x14ac:dyDescent="0.2">
      <c r="B215" s="44" t="s">
        <v>333</v>
      </c>
      <c r="C215" s="62" t="s">
        <v>334</v>
      </c>
      <c r="D215" s="28">
        <v>5206513</v>
      </c>
      <c r="E215" s="28">
        <v>60000.002800000002</v>
      </c>
      <c r="F215" s="28">
        <v>360000.00280000002</v>
      </c>
      <c r="G215" s="28">
        <v>60000.002800000002</v>
      </c>
      <c r="H215" s="28">
        <v>359999.99320000003</v>
      </c>
      <c r="I215" s="28">
        <v>270000.00080000004</v>
      </c>
      <c r="J215" s="28">
        <v>210000</v>
      </c>
      <c r="K215" s="28">
        <f t="shared" si="184"/>
        <v>1320000.0024000001</v>
      </c>
    </row>
    <row r="216" spans="2:12" ht="22.5" customHeight="1" x14ac:dyDescent="0.2">
      <c r="B216" s="94"/>
      <c r="C216" s="95" t="s">
        <v>335</v>
      </c>
      <c r="D216" s="96">
        <f t="shared" ref="D216:J216" si="185">+D7+D45+D111+D173+D178+D195+D213</f>
        <v>912192254</v>
      </c>
      <c r="E216" s="96">
        <f t="shared" si="185"/>
        <v>42018822.826020002</v>
      </c>
      <c r="F216" s="96">
        <f t="shared" si="185"/>
        <v>59831507.527599998</v>
      </c>
      <c r="G216" s="96">
        <f t="shared" si="185"/>
        <v>70714295.72104916</v>
      </c>
      <c r="H216" s="96">
        <f t="shared" si="185"/>
        <v>51503689.671841972</v>
      </c>
      <c r="I216" s="96">
        <f t="shared" ref="I216" si="186">+I7+I45+I111+I173+I178+I195+I213</f>
        <v>62353336.828799993</v>
      </c>
      <c r="J216" s="96">
        <f t="shared" si="185"/>
        <v>73240891.680799991</v>
      </c>
      <c r="K216" s="96">
        <f>+K213+K195+K6</f>
        <v>359662544.25611115</v>
      </c>
      <c r="L216" s="93"/>
    </row>
    <row r="217" spans="2:12" s="11" customFormat="1" ht="12.75" customHeight="1" x14ac:dyDescent="0.2">
      <c r="B217" s="133"/>
      <c r="C217" s="134"/>
      <c r="D217" s="25"/>
      <c r="E217" s="25"/>
      <c r="F217" s="25"/>
      <c r="G217" s="25"/>
      <c r="H217" s="25"/>
      <c r="I217" s="25"/>
      <c r="J217" s="25"/>
      <c r="K217" s="25"/>
    </row>
    <row r="218" spans="2:12" ht="38.25" customHeight="1" x14ac:dyDescent="0.2">
      <c r="B218" s="130" t="s">
        <v>336</v>
      </c>
      <c r="C218" s="135" t="s">
        <v>337</v>
      </c>
      <c r="D218" s="132">
        <f t="shared" ref="D218:J218" si="187">+D219</f>
        <v>21120000</v>
      </c>
      <c r="E218" s="132">
        <f t="shared" si="187"/>
        <v>1182134.06305875</v>
      </c>
      <c r="F218" s="132">
        <f t="shared" si="187"/>
        <v>1182134.07</v>
      </c>
      <c r="G218" s="132">
        <f t="shared" si="187"/>
        <v>1182134.06305875</v>
      </c>
      <c r="H218" s="132">
        <f t="shared" si="187"/>
        <v>1183085.64011375</v>
      </c>
      <c r="I218" s="132">
        <f t="shared" si="187"/>
        <v>1183085.64011375</v>
      </c>
      <c r="J218" s="132">
        <f t="shared" si="187"/>
        <v>1896716.3823000002</v>
      </c>
      <c r="K218" s="132">
        <f>+K219</f>
        <v>7809289.8586449996</v>
      </c>
      <c r="L218" s="75"/>
    </row>
    <row r="219" spans="2:12" ht="25.5" customHeight="1" x14ac:dyDescent="0.2">
      <c r="B219" s="12" t="s">
        <v>6</v>
      </c>
      <c r="C219" s="88" t="s">
        <v>338</v>
      </c>
      <c r="D219" s="89">
        <f t="shared" ref="D219:K219" si="188">+D220+D230</f>
        <v>21120000</v>
      </c>
      <c r="E219" s="89">
        <f t="shared" si="188"/>
        <v>1182134.06305875</v>
      </c>
      <c r="F219" s="89">
        <f t="shared" si="188"/>
        <v>1182134.07</v>
      </c>
      <c r="G219" s="89">
        <f t="shared" si="188"/>
        <v>1182134.06305875</v>
      </c>
      <c r="H219" s="89">
        <f t="shared" si="188"/>
        <v>1183085.64011375</v>
      </c>
      <c r="I219" s="89">
        <f t="shared" si="188"/>
        <v>1183085.64011375</v>
      </c>
      <c r="J219" s="89">
        <f t="shared" si="188"/>
        <v>1896716.3823000002</v>
      </c>
      <c r="K219" s="89">
        <f t="shared" si="188"/>
        <v>7809289.8586449996</v>
      </c>
    </row>
    <row r="220" spans="2:12" ht="21" customHeight="1" x14ac:dyDescent="0.2">
      <c r="B220" s="16">
        <v>21</v>
      </c>
      <c r="C220" s="90" t="s">
        <v>8</v>
      </c>
      <c r="D220" s="18">
        <f t="shared" ref="D220:K220" si="189">+D221+D226</f>
        <v>20120000</v>
      </c>
      <c r="E220" s="18">
        <f t="shared" si="189"/>
        <v>1182134.06305875</v>
      </c>
      <c r="F220" s="18">
        <f t="shared" si="189"/>
        <v>1182134.07</v>
      </c>
      <c r="G220" s="18">
        <f t="shared" si="189"/>
        <v>1182134.06305875</v>
      </c>
      <c r="H220" s="18">
        <f t="shared" si="189"/>
        <v>1183085.64011375</v>
      </c>
      <c r="I220" s="18">
        <f t="shared" si="189"/>
        <v>1183085.64011375</v>
      </c>
      <c r="J220" s="18">
        <f t="shared" si="189"/>
        <v>1029567.1475000001</v>
      </c>
      <c r="K220" s="18">
        <f t="shared" si="189"/>
        <v>6942140.6238449998</v>
      </c>
    </row>
    <row r="221" spans="2:12" ht="12.75" customHeight="1" x14ac:dyDescent="0.2">
      <c r="B221" s="20" t="s">
        <v>326</v>
      </c>
      <c r="C221" s="91" t="s">
        <v>9</v>
      </c>
      <c r="D221" s="22">
        <f t="shared" ref="D221:K221" si="190">+D222+D224</f>
        <v>17500000</v>
      </c>
      <c r="E221" s="22">
        <f t="shared" si="190"/>
        <v>1029567.1475000001</v>
      </c>
      <c r="F221" s="22">
        <f t="shared" si="190"/>
        <v>1029567.15</v>
      </c>
      <c r="G221" s="22">
        <f t="shared" si="190"/>
        <v>1029567.1475000001</v>
      </c>
      <c r="H221" s="22">
        <f t="shared" ref="H221:I221" si="191">+H222+H224</f>
        <v>1029567.1475000001</v>
      </c>
      <c r="I221" s="22">
        <f t="shared" si="191"/>
        <v>1029567.1475000001</v>
      </c>
      <c r="J221" s="22">
        <f t="shared" si="190"/>
        <v>1029567.1475000001</v>
      </c>
      <c r="K221" s="22">
        <f t="shared" si="190"/>
        <v>6177402.8875000002</v>
      </c>
    </row>
    <row r="222" spans="2:12" ht="12.75" customHeight="1" x14ac:dyDescent="0.2">
      <c r="B222" s="23" t="s">
        <v>327</v>
      </c>
      <c r="C222" s="39" t="s">
        <v>10</v>
      </c>
      <c r="D222" s="25">
        <f>+D223</f>
        <v>16200000</v>
      </c>
      <c r="E222" s="25">
        <f>+E223</f>
        <v>1029567.1475000001</v>
      </c>
      <c r="F222" s="25">
        <f>+F223</f>
        <v>1029567.15</v>
      </c>
      <c r="G222" s="25">
        <f t="shared" ref="G222:K222" si="192">+G223</f>
        <v>1029567.1475000001</v>
      </c>
      <c r="H222" s="25">
        <f t="shared" si="192"/>
        <v>1029567.1475000001</v>
      </c>
      <c r="I222" s="25">
        <f t="shared" si="192"/>
        <v>1029567.1475000001</v>
      </c>
      <c r="J222" s="25">
        <f t="shared" si="192"/>
        <v>1029567.1475000001</v>
      </c>
      <c r="K222" s="25">
        <f t="shared" si="192"/>
        <v>6177402.8875000002</v>
      </c>
    </row>
    <row r="223" spans="2:12" ht="12.75" customHeight="1" x14ac:dyDescent="0.2">
      <c r="B223" s="143" t="s">
        <v>11</v>
      </c>
      <c r="C223" s="147" t="s">
        <v>12</v>
      </c>
      <c r="D223" s="144">
        <v>16200000</v>
      </c>
      <c r="E223" s="144">
        <v>1029567.1475000001</v>
      </c>
      <c r="F223" s="144">
        <v>1029567.15</v>
      </c>
      <c r="G223" s="144">
        <v>1029567.1475000001</v>
      </c>
      <c r="H223" s="144">
        <v>1029567.1475000001</v>
      </c>
      <c r="I223" s="144">
        <v>1029567.1475000001</v>
      </c>
      <c r="J223" s="144">
        <v>1029567.1475000001</v>
      </c>
      <c r="K223" s="144">
        <f t="shared" ref="K223" si="193">SUM(E223:J223)</f>
        <v>6177402.8875000002</v>
      </c>
    </row>
    <row r="224" spans="2:12" ht="12.75" customHeight="1" x14ac:dyDescent="0.2">
      <c r="B224" s="23">
        <v>2114</v>
      </c>
      <c r="C224" s="39" t="s">
        <v>20</v>
      </c>
      <c r="D224" s="25">
        <f t="shared" ref="D224:K224" si="194">+D225</f>
        <v>1300000</v>
      </c>
      <c r="E224" s="25">
        <f t="shared" si="194"/>
        <v>0</v>
      </c>
      <c r="F224" s="25">
        <f t="shared" si="194"/>
        <v>0</v>
      </c>
      <c r="G224" s="25">
        <f t="shared" si="194"/>
        <v>0</v>
      </c>
      <c r="H224" s="25">
        <f t="shared" si="194"/>
        <v>0</v>
      </c>
      <c r="I224" s="25">
        <f t="shared" si="194"/>
        <v>0</v>
      </c>
      <c r="J224" s="25">
        <f t="shared" si="194"/>
        <v>0</v>
      </c>
      <c r="K224" s="25">
        <f t="shared" si="194"/>
        <v>0</v>
      </c>
    </row>
    <row r="225" spans="2:13" ht="16.5" customHeight="1" x14ac:dyDescent="0.2">
      <c r="B225" s="151" t="s">
        <v>21</v>
      </c>
      <c r="C225" s="152" t="s">
        <v>22</v>
      </c>
      <c r="D225" s="153">
        <v>1300000</v>
      </c>
      <c r="E225" s="153">
        <v>0</v>
      </c>
      <c r="F225" s="153">
        <v>0</v>
      </c>
      <c r="G225" s="153">
        <v>0</v>
      </c>
      <c r="H225" s="153">
        <v>0</v>
      </c>
      <c r="I225" s="153">
        <v>0</v>
      </c>
      <c r="J225" s="153">
        <v>0</v>
      </c>
      <c r="K225" s="153">
        <f t="shared" ref="K225" si="195">SUM(E225:J225)</f>
        <v>0</v>
      </c>
    </row>
    <row r="226" spans="2:13" ht="12.75" customHeight="1" x14ac:dyDescent="0.2">
      <c r="B226" s="46">
        <v>215</v>
      </c>
      <c r="C226" s="56" t="s">
        <v>57</v>
      </c>
      <c r="D226" s="22">
        <f t="shared" ref="D226:F226" si="196">SUM(D227:D229)</f>
        <v>2620000</v>
      </c>
      <c r="E226" s="22">
        <f t="shared" si="196"/>
        <v>152566.91555874998</v>
      </c>
      <c r="F226" s="22">
        <f t="shared" si="196"/>
        <v>152566.92000000001</v>
      </c>
      <c r="G226" s="22">
        <f t="shared" ref="G226:K226" si="197">SUM(G227:G229)</f>
        <v>152566.91555874998</v>
      </c>
      <c r="H226" s="22">
        <f t="shared" ref="H226:J226" si="198">SUM(H227:H229)</f>
        <v>153518.49261374999</v>
      </c>
      <c r="I226" s="22">
        <f t="shared" ref="I226" si="199">SUM(I227:I229)</f>
        <v>153518.49261374999</v>
      </c>
      <c r="J226" s="22">
        <f t="shared" si="198"/>
        <v>0</v>
      </c>
      <c r="K226" s="22">
        <f t="shared" si="197"/>
        <v>764737.73634499998</v>
      </c>
    </row>
    <row r="227" spans="2:13" ht="12.75" customHeight="1" x14ac:dyDescent="0.2">
      <c r="B227" s="44" t="s">
        <v>58</v>
      </c>
      <c r="C227" s="51" t="s">
        <v>59</v>
      </c>
      <c r="D227" s="28">
        <v>1200000</v>
      </c>
      <c r="E227" s="28">
        <v>72760.002102750004</v>
      </c>
      <c r="F227" s="28">
        <v>72760</v>
      </c>
      <c r="G227" s="28">
        <v>72760.002102750004</v>
      </c>
      <c r="H227" s="28">
        <v>72996.310757750005</v>
      </c>
      <c r="I227" s="28">
        <v>72996.310757750005</v>
      </c>
      <c r="J227" s="28">
        <v>0</v>
      </c>
      <c r="K227" s="28">
        <f t="shared" ref="K227:K229" si="200">SUM(E227:J227)</f>
        <v>364272.62572100002</v>
      </c>
      <c r="L227" s="15"/>
      <c r="M227" s="15"/>
    </row>
    <row r="228" spans="2:13" ht="12.75" customHeight="1" x14ac:dyDescent="0.2">
      <c r="B228" s="44" t="s">
        <v>60</v>
      </c>
      <c r="C228" s="51" t="s">
        <v>61</v>
      </c>
      <c r="D228" s="28">
        <v>1300000</v>
      </c>
      <c r="E228" s="28">
        <v>73099.267472499982</v>
      </c>
      <c r="F228" s="28">
        <v>73099.27</v>
      </c>
      <c r="G228" s="28">
        <v>73099.267472499982</v>
      </c>
      <c r="H228" s="28">
        <v>73099.267472499982</v>
      </c>
      <c r="I228" s="28">
        <v>73099.267472499982</v>
      </c>
      <c r="J228" s="28">
        <v>0</v>
      </c>
      <c r="K228" s="28">
        <f t="shared" si="200"/>
        <v>365496.33988999994</v>
      </c>
    </row>
    <row r="229" spans="2:13" ht="12.75" customHeight="1" x14ac:dyDescent="0.2">
      <c r="B229" s="44" t="s">
        <v>62</v>
      </c>
      <c r="C229" s="51" t="s">
        <v>63</v>
      </c>
      <c r="D229" s="28">
        <v>120000</v>
      </c>
      <c r="E229" s="28">
        <v>6707.6459835000005</v>
      </c>
      <c r="F229" s="28">
        <v>6707.65</v>
      </c>
      <c r="G229" s="28">
        <v>6707.6459835000005</v>
      </c>
      <c r="H229" s="28">
        <v>7422.9143834999995</v>
      </c>
      <c r="I229" s="28">
        <v>7422.9143834999995</v>
      </c>
      <c r="J229" s="28">
        <v>0</v>
      </c>
      <c r="K229" s="28">
        <f t="shared" si="200"/>
        <v>34968.770733999998</v>
      </c>
    </row>
    <row r="230" spans="2:13" ht="12.75" customHeight="1" x14ac:dyDescent="0.2">
      <c r="B230" s="60">
        <v>22</v>
      </c>
      <c r="C230" s="61" t="s">
        <v>66</v>
      </c>
      <c r="D230" s="18">
        <f t="shared" ref="D230:J230" si="201">+D231</f>
        <v>1000000</v>
      </c>
      <c r="E230" s="18">
        <f t="shared" si="201"/>
        <v>0</v>
      </c>
      <c r="F230" s="18">
        <f t="shared" si="201"/>
        <v>0</v>
      </c>
      <c r="G230" s="18">
        <f t="shared" si="201"/>
        <v>0</v>
      </c>
      <c r="H230" s="18">
        <f t="shared" si="201"/>
        <v>0</v>
      </c>
      <c r="I230" s="18">
        <f t="shared" si="201"/>
        <v>0</v>
      </c>
      <c r="J230" s="18">
        <f t="shared" si="201"/>
        <v>867149.23479999998</v>
      </c>
      <c r="K230" s="18">
        <f>+K231</f>
        <v>867149.23479999998</v>
      </c>
    </row>
    <row r="231" spans="2:13" ht="13.5" customHeight="1" x14ac:dyDescent="0.2">
      <c r="B231" s="46">
        <v>225</v>
      </c>
      <c r="C231" s="64" t="s">
        <v>101</v>
      </c>
      <c r="D231" s="22">
        <f t="shared" ref="D231:K231" si="202">SUM(D232:D232)</f>
        <v>1000000</v>
      </c>
      <c r="E231" s="22">
        <f t="shared" si="202"/>
        <v>0</v>
      </c>
      <c r="F231" s="22">
        <f t="shared" si="202"/>
        <v>0</v>
      </c>
      <c r="G231" s="22">
        <f t="shared" si="202"/>
        <v>0</v>
      </c>
      <c r="H231" s="22">
        <f t="shared" si="202"/>
        <v>0</v>
      </c>
      <c r="I231" s="22">
        <f t="shared" si="202"/>
        <v>0</v>
      </c>
      <c r="J231" s="22">
        <f t="shared" si="202"/>
        <v>867149.23479999998</v>
      </c>
      <c r="K231" s="22">
        <f t="shared" si="202"/>
        <v>867149.23479999998</v>
      </c>
    </row>
    <row r="232" spans="2:13" ht="16.5" customHeight="1" x14ac:dyDescent="0.2">
      <c r="B232" s="71" t="s">
        <v>116</v>
      </c>
      <c r="C232" s="158" t="s">
        <v>117</v>
      </c>
      <c r="D232" s="28">
        <v>1000000</v>
      </c>
      <c r="E232" s="28">
        <v>0</v>
      </c>
      <c r="F232" s="28">
        <v>0</v>
      </c>
      <c r="G232" s="28">
        <v>0</v>
      </c>
      <c r="H232" s="28">
        <v>0</v>
      </c>
      <c r="I232" s="28">
        <v>0</v>
      </c>
      <c r="J232" s="28">
        <v>867149.23479999998</v>
      </c>
      <c r="K232" s="28">
        <f t="shared" ref="K232" si="203">SUM(E232:J232)</f>
        <v>867149.23479999998</v>
      </c>
    </row>
    <row r="233" spans="2:13" ht="15" customHeight="1" x14ac:dyDescent="0.2">
      <c r="B233" s="97"/>
      <c r="C233" s="98"/>
      <c r="D233" s="99"/>
      <c r="E233" s="99"/>
      <c r="F233" s="99"/>
      <c r="G233" s="99"/>
      <c r="H233" s="99"/>
      <c r="I233" s="99"/>
      <c r="J233" s="99"/>
      <c r="K233" s="99">
        <f t="shared" si="167"/>
        <v>0</v>
      </c>
    </row>
    <row r="234" spans="2:13" ht="25.5" customHeight="1" x14ac:dyDescent="0.2">
      <c r="B234" s="94"/>
      <c r="C234" s="100" t="s">
        <v>339</v>
      </c>
      <c r="D234" s="96">
        <f t="shared" ref="D234:F234" si="204">+D218</f>
        <v>21120000</v>
      </c>
      <c r="E234" s="96">
        <f t="shared" si="204"/>
        <v>1182134.06305875</v>
      </c>
      <c r="F234" s="96">
        <f t="shared" si="204"/>
        <v>1182134.07</v>
      </c>
      <c r="G234" s="96">
        <f t="shared" ref="G234" si="205">+G218</f>
        <v>1182134.06305875</v>
      </c>
      <c r="H234" s="96">
        <f t="shared" ref="H234" si="206">+H218</f>
        <v>1183085.64011375</v>
      </c>
      <c r="I234" s="96">
        <f t="shared" ref="I234" si="207">+I218</f>
        <v>1183085.64011375</v>
      </c>
      <c r="J234" s="96">
        <f>+J218</f>
        <v>1896716.3823000002</v>
      </c>
      <c r="K234" s="96">
        <f>+K220+K230</f>
        <v>7809289.8586449996</v>
      </c>
    </row>
    <row r="235" spans="2:13" s="11" customFormat="1" ht="12.75" customHeight="1" x14ac:dyDescent="0.2">
      <c r="B235" s="133"/>
      <c r="C235" s="134"/>
      <c r="D235" s="25"/>
      <c r="E235" s="25"/>
      <c r="F235" s="25"/>
      <c r="G235" s="25"/>
      <c r="H235" s="25"/>
      <c r="I235" s="25"/>
      <c r="J235" s="25"/>
      <c r="K235" s="25"/>
    </row>
    <row r="236" spans="2:13" ht="29.25" customHeight="1" x14ac:dyDescent="0.2">
      <c r="B236" s="130" t="s">
        <v>340</v>
      </c>
      <c r="C236" s="135" t="s">
        <v>341</v>
      </c>
      <c r="D236" s="132">
        <f t="shared" ref="D236:K236" si="208">+D237</f>
        <v>106585000</v>
      </c>
      <c r="E236" s="132">
        <f t="shared" si="208"/>
        <v>7709189.8364322493</v>
      </c>
      <c r="F236" s="132">
        <f t="shared" si="208"/>
        <v>7746917.6799999997</v>
      </c>
      <c r="G236" s="132">
        <f t="shared" si="208"/>
        <v>7651278.8480749996</v>
      </c>
      <c r="H236" s="132">
        <f t="shared" si="208"/>
        <v>7751736.2267084997</v>
      </c>
      <c r="I236" s="132">
        <f t="shared" si="208"/>
        <v>7671829.96</v>
      </c>
      <c r="J236" s="132">
        <f>+J237</f>
        <v>6577611.25</v>
      </c>
      <c r="K236" s="132">
        <f t="shared" si="208"/>
        <v>45108563.801215746</v>
      </c>
    </row>
    <row r="237" spans="2:13" ht="28.5" customHeight="1" x14ac:dyDescent="0.2">
      <c r="B237" s="103" t="s">
        <v>6</v>
      </c>
      <c r="C237" s="138" t="s">
        <v>342</v>
      </c>
      <c r="D237" s="89">
        <f t="shared" ref="D237:J237" si="209">+D238+D248</f>
        <v>106585000</v>
      </c>
      <c r="E237" s="89">
        <f t="shared" si="209"/>
        <v>7709189.8364322493</v>
      </c>
      <c r="F237" s="89">
        <f t="shared" si="209"/>
        <v>7746917.6799999997</v>
      </c>
      <c r="G237" s="89">
        <f t="shared" si="209"/>
        <v>7651278.8480749996</v>
      </c>
      <c r="H237" s="89">
        <f t="shared" ref="H237:I237" si="210">+H238+H248</f>
        <v>7751736.2267084997</v>
      </c>
      <c r="I237" s="89">
        <f t="shared" si="210"/>
        <v>7671829.96</v>
      </c>
      <c r="J237" s="89">
        <f t="shared" si="209"/>
        <v>6577611.25</v>
      </c>
      <c r="K237" s="89">
        <f>+K238+K248</f>
        <v>45108563.801215746</v>
      </c>
      <c r="M237" s="15"/>
    </row>
    <row r="238" spans="2:13" ht="12.75" customHeight="1" x14ac:dyDescent="0.2">
      <c r="B238" s="16">
        <v>21</v>
      </c>
      <c r="C238" s="90" t="s">
        <v>8</v>
      </c>
      <c r="D238" s="18">
        <f t="shared" ref="D238:K238" si="211">+D239+D244</f>
        <v>106150000</v>
      </c>
      <c r="E238" s="18">
        <f t="shared" si="211"/>
        <v>7709189.8364322493</v>
      </c>
      <c r="F238" s="18">
        <f t="shared" si="211"/>
        <v>7746917.6799999997</v>
      </c>
      <c r="G238" s="18">
        <f t="shared" si="211"/>
        <v>7651278.8480749996</v>
      </c>
      <c r="H238" s="18">
        <f t="shared" ref="H238:I238" si="212">+H239+H244</f>
        <v>7751736.2267084997</v>
      </c>
      <c r="I238" s="18">
        <f t="shared" si="212"/>
        <v>7671829.96</v>
      </c>
      <c r="J238" s="18">
        <f t="shared" si="211"/>
        <v>6577611.25</v>
      </c>
      <c r="K238" s="18">
        <f t="shared" si="211"/>
        <v>45108563.801215746</v>
      </c>
      <c r="M238" s="15"/>
    </row>
    <row r="239" spans="2:13" ht="12.75" customHeight="1" x14ac:dyDescent="0.2">
      <c r="B239" s="20">
        <v>211</v>
      </c>
      <c r="C239" s="91" t="s">
        <v>9</v>
      </c>
      <c r="D239" s="22">
        <f t="shared" ref="D239:J239" si="213">+D240</f>
        <v>93000000</v>
      </c>
      <c r="E239" s="22">
        <f t="shared" si="213"/>
        <v>6697329.2824999997</v>
      </c>
      <c r="F239" s="22">
        <f t="shared" si="213"/>
        <v>6728535.5599999996</v>
      </c>
      <c r="G239" s="22">
        <f t="shared" si="213"/>
        <v>6645527.125</v>
      </c>
      <c r="H239" s="22">
        <f t="shared" si="213"/>
        <v>6728535.5649999995</v>
      </c>
      <c r="I239" s="22">
        <f t="shared" si="213"/>
        <v>6659226.6299999999</v>
      </c>
      <c r="J239" s="22">
        <f t="shared" si="213"/>
        <v>6577611.25</v>
      </c>
      <c r="K239" s="22">
        <f>+K240+K242</f>
        <v>40036765.412499994</v>
      </c>
      <c r="M239" s="15"/>
    </row>
    <row r="240" spans="2:13" ht="12.75" customHeight="1" x14ac:dyDescent="0.2">
      <c r="B240" s="23">
        <v>2111</v>
      </c>
      <c r="C240" s="39" t="s">
        <v>10</v>
      </c>
      <c r="D240" s="25">
        <f>+D241+D242</f>
        <v>93000000</v>
      </c>
      <c r="E240" s="25">
        <f>+E241+E242</f>
        <v>6697329.2824999997</v>
      </c>
      <c r="F240" s="25">
        <f>+F241+F242</f>
        <v>6728535.5599999996</v>
      </c>
      <c r="G240" s="25">
        <f>+G241+G242</f>
        <v>6645527.125</v>
      </c>
      <c r="H240" s="25">
        <f>+H241</f>
        <v>6728535.5649999995</v>
      </c>
      <c r="I240" s="25">
        <f>+I241</f>
        <v>6659226.6299999999</v>
      </c>
      <c r="J240" s="25">
        <f>+J241</f>
        <v>6577611.25</v>
      </c>
      <c r="K240" s="25">
        <f>+K241</f>
        <v>40036765.412499994</v>
      </c>
      <c r="M240" s="63"/>
    </row>
    <row r="241" spans="2:13" ht="12.75" customHeight="1" x14ac:dyDescent="0.2">
      <c r="B241" s="26" t="s">
        <v>11</v>
      </c>
      <c r="C241" s="34" t="s">
        <v>343</v>
      </c>
      <c r="D241" s="28">
        <v>86000000</v>
      </c>
      <c r="E241" s="28">
        <v>6697329.2824999997</v>
      </c>
      <c r="F241" s="28">
        <v>6728535.5599999996</v>
      </c>
      <c r="G241" s="28">
        <v>6645527.125</v>
      </c>
      <c r="H241" s="28">
        <v>6728535.5649999995</v>
      </c>
      <c r="I241" s="28">
        <v>6659226.6299999999</v>
      </c>
      <c r="J241" s="28">
        <v>6577611.25</v>
      </c>
      <c r="K241" s="28">
        <f t="shared" ref="K241" si="214">SUM(E241:J241)</f>
        <v>40036765.412499994</v>
      </c>
    </row>
    <row r="242" spans="2:13" ht="12.75" customHeight="1" x14ac:dyDescent="0.2">
      <c r="B242" s="23">
        <v>2114</v>
      </c>
      <c r="C242" s="39" t="s">
        <v>20</v>
      </c>
      <c r="D242" s="25">
        <f t="shared" ref="D242:J242" si="215">+D243</f>
        <v>7000000</v>
      </c>
      <c r="E242" s="25">
        <f t="shared" si="215"/>
        <v>0</v>
      </c>
      <c r="F242" s="25">
        <f t="shared" si="215"/>
        <v>0</v>
      </c>
      <c r="G242" s="25">
        <f t="shared" si="215"/>
        <v>0</v>
      </c>
      <c r="H242" s="25">
        <f t="shared" si="215"/>
        <v>0</v>
      </c>
      <c r="I242" s="25">
        <f t="shared" si="215"/>
        <v>0</v>
      </c>
      <c r="J242" s="25">
        <f t="shared" si="215"/>
        <v>0</v>
      </c>
      <c r="K242" s="25">
        <f t="shared" si="167"/>
        <v>0</v>
      </c>
      <c r="M242" s="15"/>
    </row>
    <row r="243" spans="2:13" ht="14.25" customHeight="1" x14ac:dyDescent="0.2">
      <c r="B243" s="26" t="s">
        <v>21</v>
      </c>
      <c r="C243" s="27" t="s">
        <v>20</v>
      </c>
      <c r="D243" s="28">
        <v>7000000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f t="shared" ref="K243" si="216">SUM(E243:J243)</f>
        <v>0</v>
      </c>
    </row>
    <row r="244" spans="2:13" ht="12.75" customHeight="1" x14ac:dyDescent="0.2">
      <c r="B244" s="46">
        <v>2151</v>
      </c>
      <c r="C244" s="70" t="s">
        <v>57</v>
      </c>
      <c r="D244" s="22">
        <f t="shared" ref="D244:J244" si="217">SUM(D245:D247)</f>
        <v>13150000</v>
      </c>
      <c r="E244" s="22">
        <f t="shared" si="217"/>
        <v>1011860.5539322497</v>
      </c>
      <c r="F244" s="22">
        <f t="shared" si="217"/>
        <v>1018382.1200000001</v>
      </c>
      <c r="G244" s="22">
        <f t="shared" si="217"/>
        <v>1005751.7230749998</v>
      </c>
      <c r="H244" s="22">
        <f t="shared" si="217"/>
        <v>1023200.6617084998</v>
      </c>
      <c r="I244" s="22">
        <f t="shared" ref="I244" si="218">SUM(I245:I247)</f>
        <v>1012603.3300000001</v>
      </c>
      <c r="J244" s="22">
        <f t="shared" si="217"/>
        <v>0</v>
      </c>
      <c r="K244" s="22">
        <f>+K245+K246+K247</f>
        <v>5071798.3887157487</v>
      </c>
    </row>
    <row r="245" spans="2:13" ht="12.75" customHeight="1" x14ac:dyDescent="0.2">
      <c r="B245" s="44" t="s">
        <v>58</v>
      </c>
      <c r="C245" s="51" t="s">
        <v>59</v>
      </c>
      <c r="D245" s="28">
        <v>6000000</v>
      </c>
      <c r="E245" s="28">
        <v>473556.48756724963</v>
      </c>
      <c r="F245" s="28">
        <v>476580.55</v>
      </c>
      <c r="G245" s="28">
        <v>470695.25585249963</v>
      </c>
      <c r="H245" s="28">
        <v>477053.17155849963</v>
      </c>
      <c r="I245" s="28">
        <v>472139.17</v>
      </c>
      <c r="J245" s="28">
        <v>0</v>
      </c>
      <c r="K245" s="28">
        <f t="shared" ref="K245:K247" si="219">SUM(E245:J245)</f>
        <v>2370024.6349782487</v>
      </c>
    </row>
    <row r="246" spans="2:13" ht="12.75" customHeight="1" x14ac:dyDescent="0.2">
      <c r="B246" s="44" t="s">
        <v>60</v>
      </c>
      <c r="C246" s="51" t="s">
        <v>61</v>
      </c>
      <c r="D246" s="28">
        <v>6300000</v>
      </c>
      <c r="E246" s="28">
        <v>474697.69317750016</v>
      </c>
      <c r="F246" s="28">
        <v>477726.02</v>
      </c>
      <c r="G246" s="28">
        <v>471832.42587500019</v>
      </c>
      <c r="H246" s="28">
        <v>477726.0251150002</v>
      </c>
      <c r="I246" s="28">
        <v>472805.09</v>
      </c>
      <c r="J246" s="28">
        <v>0</v>
      </c>
      <c r="K246" s="28">
        <f t="shared" si="219"/>
        <v>2374787.2541675004</v>
      </c>
    </row>
    <row r="247" spans="2:13" ht="12.75" customHeight="1" x14ac:dyDescent="0.2">
      <c r="B247" s="44" t="s">
        <v>62</v>
      </c>
      <c r="C247" s="51" t="s">
        <v>63</v>
      </c>
      <c r="D247" s="28">
        <v>850000</v>
      </c>
      <c r="E247" s="28">
        <v>63606.373187499972</v>
      </c>
      <c r="F247" s="28">
        <v>64075.55</v>
      </c>
      <c r="G247" s="28">
        <v>63224.041347499966</v>
      </c>
      <c r="H247" s="28">
        <v>68421.465034999943</v>
      </c>
      <c r="I247" s="28">
        <v>67659.070000000007</v>
      </c>
      <c r="J247" s="28">
        <v>0</v>
      </c>
      <c r="K247" s="28">
        <f t="shared" si="219"/>
        <v>326986.49956999987</v>
      </c>
    </row>
    <row r="248" spans="2:13" ht="12.75" customHeight="1" x14ac:dyDescent="0.2">
      <c r="B248" s="60">
        <v>22</v>
      </c>
      <c r="C248" s="61" t="s">
        <v>66</v>
      </c>
      <c r="D248" s="18">
        <f t="shared" ref="D248:J248" si="220">+D249</f>
        <v>435000</v>
      </c>
      <c r="E248" s="18">
        <f t="shared" si="220"/>
        <v>0</v>
      </c>
      <c r="F248" s="18">
        <f t="shared" si="220"/>
        <v>0</v>
      </c>
      <c r="G248" s="18">
        <f t="shared" si="220"/>
        <v>0</v>
      </c>
      <c r="H248" s="18">
        <f t="shared" si="220"/>
        <v>0</v>
      </c>
      <c r="I248" s="18">
        <f t="shared" si="220"/>
        <v>0</v>
      </c>
      <c r="J248" s="18">
        <f t="shared" si="220"/>
        <v>0</v>
      </c>
      <c r="K248" s="18">
        <f t="shared" si="167"/>
        <v>0</v>
      </c>
    </row>
    <row r="249" spans="2:13" ht="12.75" customHeight="1" x14ac:dyDescent="0.2">
      <c r="B249" s="46">
        <v>222</v>
      </c>
      <c r="C249" s="64" t="s">
        <v>84</v>
      </c>
      <c r="D249" s="22">
        <f t="shared" ref="D249:J249" si="221">SUM(D250:D251)</f>
        <v>435000</v>
      </c>
      <c r="E249" s="22">
        <f t="shared" si="221"/>
        <v>0</v>
      </c>
      <c r="F249" s="22">
        <f t="shared" si="221"/>
        <v>0</v>
      </c>
      <c r="G249" s="22">
        <f t="shared" si="221"/>
        <v>0</v>
      </c>
      <c r="H249" s="22">
        <f t="shared" si="221"/>
        <v>0</v>
      </c>
      <c r="I249" s="22">
        <f t="shared" ref="I249" si="222">SUM(I250:I251)</f>
        <v>0</v>
      </c>
      <c r="J249" s="22">
        <f t="shared" si="221"/>
        <v>0</v>
      </c>
      <c r="K249" s="22">
        <f t="shared" si="167"/>
        <v>0</v>
      </c>
    </row>
    <row r="250" spans="2:13" ht="12.75" customHeight="1" x14ac:dyDescent="0.2">
      <c r="B250" s="65" t="s">
        <v>85</v>
      </c>
      <c r="C250" s="51" t="s">
        <v>86</v>
      </c>
      <c r="D250" s="28">
        <v>217500</v>
      </c>
      <c r="E250" s="28">
        <v>0</v>
      </c>
      <c r="F250" s="28">
        <v>0</v>
      </c>
      <c r="G250" s="28">
        <v>0</v>
      </c>
      <c r="H250" s="28">
        <v>0</v>
      </c>
      <c r="I250" s="28">
        <v>0</v>
      </c>
      <c r="J250" s="28">
        <v>0</v>
      </c>
      <c r="K250" s="28">
        <f t="shared" ref="K250:K251" si="223">SUM(E250:J250)</f>
        <v>0</v>
      </c>
    </row>
    <row r="251" spans="2:13" ht="12.75" customHeight="1" x14ac:dyDescent="0.2">
      <c r="B251" s="65" t="s">
        <v>87</v>
      </c>
      <c r="C251" s="51" t="s">
        <v>88</v>
      </c>
      <c r="D251" s="28">
        <v>217500</v>
      </c>
      <c r="E251" s="28">
        <v>0</v>
      </c>
      <c r="F251" s="28">
        <v>0</v>
      </c>
      <c r="G251" s="28">
        <v>0</v>
      </c>
      <c r="H251" s="28">
        <v>0</v>
      </c>
      <c r="I251" s="28">
        <v>0</v>
      </c>
      <c r="J251" s="28">
        <v>0</v>
      </c>
      <c r="K251" s="28">
        <f t="shared" si="223"/>
        <v>0</v>
      </c>
    </row>
    <row r="252" spans="2:13" ht="12.75" customHeight="1" x14ac:dyDescent="0.2">
      <c r="B252" s="101"/>
      <c r="C252" s="98"/>
      <c r="D252" s="99"/>
      <c r="E252" s="99"/>
      <c r="F252" s="99"/>
      <c r="G252" s="99"/>
      <c r="H252" s="99"/>
      <c r="I252" s="99"/>
      <c r="J252" s="99"/>
      <c r="K252" s="99"/>
    </row>
    <row r="253" spans="2:13" ht="25.5" customHeight="1" x14ac:dyDescent="0.2">
      <c r="B253" s="101"/>
      <c r="C253" s="102" t="s">
        <v>344</v>
      </c>
      <c r="D253" s="99">
        <f t="shared" ref="D253:K253" si="224">+D238+D248</f>
        <v>106585000</v>
      </c>
      <c r="E253" s="99">
        <f t="shared" si="224"/>
        <v>7709189.8364322493</v>
      </c>
      <c r="F253" s="99">
        <f t="shared" si="224"/>
        <v>7746917.6799999997</v>
      </c>
      <c r="G253" s="99">
        <f t="shared" si="224"/>
        <v>7651278.8480749996</v>
      </c>
      <c r="H253" s="99">
        <f t="shared" ref="H253:I253" si="225">+H238+H248</f>
        <v>7751736.2267084997</v>
      </c>
      <c r="I253" s="99">
        <f t="shared" si="225"/>
        <v>7671829.96</v>
      </c>
      <c r="J253" s="99">
        <f t="shared" si="224"/>
        <v>6577611.25</v>
      </c>
      <c r="K253" s="99">
        <f t="shared" si="224"/>
        <v>45108563.801215746</v>
      </c>
    </row>
    <row r="254" spans="2:13" s="11" customFormat="1" ht="12.75" customHeight="1" x14ac:dyDescent="0.2">
      <c r="B254" s="133"/>
      <c r="C254" s="134"/>
      <c r="D254" s="25"/>
      <c r="E254" s="25"/>
      <c r="F254" s="25"/>
      <c r="G254" s="25"/>
      <c r="H254" s="25"/>
      <c r="I254" s="25"/>
      <c r="J254" s="25"/>
      <c r="K254" s="25"/>
    </row>
    <row r="255" spans="2:13" ht="41.25" customHeight="1" x14ac:dyDescent="0.2">
      <c r="B255" s="136" t="s">
        <v>345</v>
      </c>
      <c r="C255" s="139" t="s">
        <v>346</v>
      </c>
      <c r="D255" s="137">
        <f t="shared" ref="D255:K255" si="226">+D256</f>
        <v>5870000</v>
      </c>
      <c r="E255" s="137">
        <f t="shared" si="226"/>
        <v>449610.67921315</v>
      </c>
      <c r="F255" s="137">
        <f t="shared" si="226"/>
        <v>449610.68</v>
      </c>
      <c r="G255" s="137">
        <f t="shared" si="226"/>
        <v>449610.67921315</v>
      </c>
      <c r="H255" s="137">
        <f t="shared" si="226"/>
        <v>410305.63390619017</v>
      </c>
      <c r="I255" s="137">
        <f t="shared" si="226"/>
        <v>423242.18916715001</v>
      </c>
      <c r="J255" s="137">
        <f>+J256</f>
        <v>348438.58</v>
      </c>
      <c r="K255" s="137">
        <f t="shared" si="226"/>
        <v>2530818.4414996402</v>
      </c>
    </row>
    <row r="256" spans="2:13" ht="25.5" customHeight="1" x14ac:dyDescent="0.2">
      <c r="B256" s="103" t="s">
        <v>6</v>
      </c>
      <c r="C256" s="138" t="s">
        <v>347</v>
      </c>
      <c r="D256" s="89">
        <f t="shared" ref="D256:K256" si="227">+D257+D267</f>
        <v>5870000</v>
      </c>
      <c r="E256" s="89">
        <f t="shared" si="227"/>
        <v>449610.67921315</v>
      </c>
      <c r="F256" s="89">
        <f t="shared" si="227"/>
        <v>449610.68</v>
      </c>
      <c r="G256" s="89">
        <f t="shared" si="227"/>
        <v>449610.67921315</v>
      </c>
      <c r="H256" s="89">
        <f t="shared" ref="H256:I256" si="228">+H257+H267</f>
        <v>410305.63390619017</v>
      </c>
      <c r="I256" s="89">
        <f t="shared" si="228"/>
        <v>423242.18916715001</v>
      </c>
      <c r="J256" s="89">
        <f t="shared" si="227"/>
        <v>348438.58</v>
      </c>
      <c r="K256" s="89">
        <f t="shared" si="227"/>
        <v>2530818.4414996402</v>
      </c>
    </row>
    <row r="257" spans="2:15" ht="13.5" customHeight="1" x14ac:dyDescent="0.2">
      <c r="B257" s="16">
        <v>21</v>
      </c>
      <c r="C257" s="17" t="s">
        <v>8</v>
      </c>
      <c r="D257" s="18">
        <f t="shared" ref="D257:K257" si="229">+D258+D263</f>
        <v>5370000</v>
      </c>
      <c r="E257" s="18">
        <f t="shared" si="229"/>
        <v>449610.67921315</v>
      </c>
      <c r="F257" s="18">
        <f t="shared" si="229"/>
        <v>449610.68</v>
      </c>
      <c r="G257" s="18">
        <f t="shared" si="229"/>
        <v>449610.67921315</v>
      </c>
      <c r="H257" s="18">
        <f t="shared" ref="H257:I257" si="230">+H258+H263</f>
        <v>396805.63390619017</v>
      </c>
      <c r="I257" s="18">
        <f t="shared" si="230"/>
        <v>400742.18916715001</v>
      </c>
      <c r="J257" s="18">
        <f t="shared" si="229"/>
        <v>348438.58</v>
      </c>
      <c r="K257" s="18">
        <f t="shared" si="229"/>
        <v>2494818.4414996402</v>
      </c>
    </row>
    <row r="258" spans="2:15" ht="15.75" customHeight="1" x14ac:dyDescent="0.2">
      <c r="B258" s="20">
        <v>211</v>
      </c>
      <c r="C258" s="91" t="s">
        <v>9</v>
      </c>
      <c r="D258" s="22">
        <f t="shared" ref="D258:J258" si="231">+D259</f>
        <v>4700000</v>
      </c>
      <c r="E258" s="22">
        <f t="shared" si="231"/>
        <v>391091.1385</v>
      </c>
      <c r="F258" s="22">
        <f t="shared" si="231"/>
        <v>391091.14</v>
      </c>
      <c r="G258" s="22">
        <f t="shared" si="231"/>
        <v>391091.1385</v>
      </c>
      <c r="H258" s="22">
        <f t="shared" si="231"/>
        <v>344502.02473904018</v>
      </c>
      <c r="I258" s="22">
        <f t="shared" si="231"/>
        <v>348438.58</v>
      </c>
      <c r="J258" s="22">
        <f t="shared" si="231"/>
        <v>348438.58</v>
      </c>
      <c r="K258" s="22">
        <f>+K259+K261</f>
        <v>2214652.6017390401</v>
      </c>
    </row>
    <row r="259" spans="2:15" ht="12.75" customHeight="1" x14ac:dyDescent="0.2">
      <c r="B259" s="23">
        <v>2111</v>
      </c>
      <c r="C259" s="39" t="s">
        <v>10</v>
      </c>
      <c r="D259" s="25">
        <f t="shared" ref="D259:E259" si="232">+D260+D262</f>
        <v>4700000</v>
      </c>
      <c r="E259" s="25">
        <f t="shared" si="232"/>
        <v>391091.1385</v>
      </c>
      <c r="F259" s="25">
        <f t="shared" ref="F259:G259" si="233">+F260+F262</f>
        <v>391091.14</v>
      </c>
      <c r="G259" s="25">
        <f t="shared" si="233"/>
        <v>391091.1385</v>
      </c>
      <c r="H259" s="25">
        <f t="shared" ref="H259:J259" si="234">+H260+H262</f>
        <v>344502.02473904018</v>
      </c>
      <c r="I259" s="25">
        <f t="shared" ref="I259" si="235">+I260+I262</f>
        <v>348438.58</v>
      </c>
      <c r="J259" s="25">
        <f t="shared" si="234"/>
        <v>348438.58</v>
      </c>
      <c r="K259" s="25">
        <f>+K260</f>
        <v>2214652.6017390401</v>
      </c>
    </row>
    <row r="260" spans="2:15" ht="12.75" customHeight="1" x14ac:dyDescent="0.2">
      <c r="B260" s="26" t="s">
        <v>11</v>
      </c>
      <c r="C260" s="34" t="s">
        <v>12</v>
      </c>
      <c r="D260" s="28">
        <v>4200000</v>
      </c>
      <c r="E260" s="28">
        <v>391091.1385</v>
      </c>
      <c r="F260" s="28">
        <v>391091.14</v>
      </c>
      <c r="G260" s="28">
        <v>391091.1385</v>
      </c>
      <c r="H260" s="28">
        <v>344502.02473904018</v>
      </c>
      <c r="I260" s="28">
        <v>348438.58</v>
      </c>
      <c r="J260" s="28">
        <v>348438.58</v>
      </c>
      <c r="K260" s="28">
        <f t="shared" ref="K260:K266" si="236">SUM(E260:J260)</f>
        <v>2214652.6017390401</v>
      </c>
    </row>
    <row r="261" spans="2:15" ht="12.75" customHeight="1" x14ac:dyDescent="0.2">
      <c r="B261" s="23">
        <v>2114</v>
      </c>
      <c r="C261" s="39" t="s">
        <v>20</v>
      </c>
      <c r="D261" s="25">
        <f t="shared" ref="D261:K261" si="237">+D262</f>
        <v>500000</v>
      </c>
      <c r="E261" s="25">
        <f t="shared" si="237"/>
        <v>0</v>
      </c>
      <c r="F261" s="25">
        <f t="shared" si="237"/>
        <v>0</v>
      </c>
      <c r="G261" s="25">
        <f t="shared" si="237"/>
        <v>0</v>
      </c>
      <c r="H261" s="25">
        <f t="shared" si="237"/>
        <v>0</v>
      </c>
      <c r="I261" s="25">
        <f t="shared" si="237"/>
        <v>0</v>
      </c>
      <c r="J261" s="25">
        <f t="shared" si="237"/>
        <v>0</v>
      </c>
      <c r="K261" s="25">
        <f t="shared" si="237"/>
        <v>0</v>
      </c>
    </row>
    <row r="262" spans="2:15" ht="12.75" customHeight="1" x14ac:dyDescent="0.2">
      <c r="B262" s="26" t="s">
        <v>21</v>
      </c>
      <c r="C262" s="27" t="s">
        <v>348</v>
      </c>
      <c r="D262" s="28">
        <v>500000</v>
      </c>
      <c r="E262" s="28">
        <v>0</v>
      </c>
      <c r="F262" s="28">
        <v>0</v>
      </c>
      <c r="G262" s="28">
        <v>0</v>
      </c>
      <c r="H262" s="28">
        <v>0</v>
      </c>
      <c r="I262" s="28">
        <v>0</v>
      </c>
      <c r="J262" s="28">
        <v>0</v>
      </c>
      <c r="K262" s="28">
        <f t="shared" si="236"/>
        <v>0</v>
      </c>
    </row>
    <row r="263" spans="2:15" ht="12.75" customHeight="1" x14ac:dyDescent="0.2">
      <c r="B263" s="46">
        <v>215</v>
      </c>
      <c r="C263" s="70" t="s">
        <v>57</v>
      </c>
      <c r="D263" s="22">
        <f t="shared" ref="D263:F263" si="238">+D264+D265+D266</f>
        <v>670000</v>
      </c>
      <c r="E263" s="22">
        <f t="shared" si="238"/>
        <v>58519.540713150003</v>
      </c>
      <c r="F263" s="22">
        <f t="shared" si="238"/>
        <v>58519.54</v>
      </c>
      <c r="G263" s="22">
        <f t="shared" ref="G263" si="239">+G264+G265+G266</f>
        <v>58519.540713150003</v>
      </c>
      <c r="H263" s="22">
        <f t="shared" ref="H263:J263" si="240">+H264+H265+H266</f>
        <v>52303.609167149996</v>
      </c>
      <c r="I263" s="22">
        <f t="shared" ref="I263" si="241">+I264+I265+I266</f>
        <v>52303.609167149996</v>
      </c>
      <c r="J263" s="22">
        <f t="shared" si="240"/>
        <v>0</v>
      </c>
      <c r="K263" s="22">
        <f>+K264+K265+K266</f>
        <v>280165.83976060001</v>
      </c>
    </row>
    <row r="264" spans="2:15" ht="12.75" customHeight="1" x14ac:dyDescent="0.2">
      <c r="B264" s="44" t="s">
        <v>58</v>
      </c>
      <c r="C264" s="51" t="s">
        <v>59</v>
      </c>
      <c r="D264" s="28">
        <v>300000</v>
      </c>
      <c r="E264" s="28">
        <v>27728.361719650002</v>
      </c>
      <c r="F264" s="28">
        <v>27728.36</v>
      </c>
      <c r="G264" s="28">
        <v>27728.361719650002</v>
      </c>
      <c r="H264" s="28">
        <v>24704.295215650003</v>
      </c>
      <c r="I264" s="28">
        <v>24704.295215650003</v>
      </c>
      <c r="J264" s="28">
        <v>0</v>
      </c>
      <c r="K264" s="28">
        <f t="shared" si="236"/>
        <v>132593.6738706</v>
      </c>
      <c r="O264" s="15"/>
    </row>
    <row r="265" spans="2:15" ht="12.75" customHeight="1" x14ac:dyDescent="0.2">
      <c r="B265" s="44" t="s">
        <v>60</v>
      </c>
      <c r="C265" s="51" t="s">
        <v>61</v>
      </c>
      <c r="D265" s="28">
        <v>320000</v>
      </c>
      <c r="E265" s="28">
        <v>27767.4708335</v>
      </c>
      <c r="F265" s="28">
        <v>27767.47</v>
      </c>
      <c r="G265" s="28">
        <v>27767.4708335</v>
      </c>
      <c r="H265" s="28">
        <v>24739.139073499999</v>
      </c>
      <c r="I265" s="28">
        <v>24739.139073499999</v>
      </c>
      <c r="J265" s="28">
        <v>0</v>
      </c>
      <c r="K265" s="28">
        <f t="shared" si="236"/>
        <v>132780.68981400001</v>
      </c>
      <c r="O265" s="15"/>
    </row>
    <row r="266" spans="2:15" ht="12.75" customHeight="1" x14ac:dyDescent="0.2">
      <c r="B266" s="44" t="s">
        <v>62</v>
      </c>
      <c r="C266" s="51" t="s">
        <v>63</v>
      </c>
      <c r="D266" s="28">
        <v>50000</v>
      </c>
      <c r="E266" s="28">
        <v>3023.7081600000001</v>
      </c>
      <c r="F266" s="28">
        <v>3023.71</v>
      </c>
      <c r="G266" s="28">
        <v>3023.7081600000001</v>
      </c>
      <c r="H266" s="28">
        <v>2860.1748779999998</v>
      </c>
      <c r="I266" s="28">
        <v>2860.1748779999998</v>
      </c>
      <c r="J266" s="28">
        <v>0</v>
      </c>
      <c r="K266" s="28">
        <f t="shared" si="236"/>
        <v>14791.476075999999</v>
      </c>
      <c r="O266" s="15"/>
    </row>
    <row r="267" spans="2:15" ht="12.75" customHeight="1" x14ac:dyDescent="0.2">
      <c r="B267" s="60">
        <v>22</v>
      </c>
      <c r="C267" s="104" t="s">
        <v>66</v>
      </c>
      <c r="D267" s="18">
        <f t="shared" ref="D267:J267" si="242">+D268</f>
        <v>500000</v>
      </c>
      <c r="E267" s="18">
        <f t="shared" si="242"/>
        <v>0</v>
      </c>
      <c r="F267" s="18">
        <f t="shared" si="242"/>
        <v>0</v>
      </c>
      <c r="G267" s="18">
        <f t="shared" si="242"/>
        <v>0</v>
      </c>
      <c r="H267" s="18">
        <f t="shared" si="242"/>
        <v>13500</v>
      </c>
      <c r="I267" s="18">
        <f t="shared" si="242"/>
        <v>22500</v>
      </c>
      <c r="J267" s="18">
        <f t="shared" si="242"/>
        <v>0</v>
      </c>
      <c r="K267" s="18">
        <f>+K268</f>
        <v>36000</v>
      </c>
      <c r="O267" s="15"/>
    </row>
    <row r="268" spans="2:15" ht="12.75" customHeight="1" x14ac:dyDescent="0.2">
      <c r="B268" s="46">
        <v>228</v>
      </c>
      <c r="C268" s="64" t="s">
        <v>328</v>
      </c>
      <c r="D268" s="22">
        <f t="shared" ref="D268:J268" si="243">SUM(D269:D269)</f>
        <v>500000</v>
      </c>
      <c r="E268" s="22">
        <f t="shared" si="243"/>
        <v>0</v>
      </c>
      <c r="F268" s="22">
        <f t="shared" si="243"/>
        <v>0</v>
      </c>
      <c r="G268" s="22">
        <f t="shared" si="243"/>
        <v>0</v>
      </c>
      <c r="H268" s="22">
        <f t="shared" si="243"/>
        <v>13500</v>
      </c>
      <c r="I268" s="22">
        <f t="shared" si="243"/>
        <v>22500</v>
      </c>
      <c r="J268" s="22">
        <f t="shared" si="243"/>
        <v>0</v>
      </c>
      <c r="K268" s="22">
        <f>+K269</f>
        <v>36000</v>
      </c>
      <c r="O268" s="15"/>
    </row>
    <row r="269" spans="2:15" ht="12.75" customHeight="1" x14ac:dyDescent="0.2">
      <c r="B269" s="44" t="s">
        <v>164</v>
      </c>
      <c r="C269" s="59" t="s">
        <v>329</v>
      </c>
      <c r="D269" s="66">
        <v>500000</v>
      </c>
      <c r="E269" s="66">
        <v>0</v>
      </c>
      <c r="F269" s="28">
        <v>0</v>
      </c>
      <c r="G269" s="28">
        <v>0</v>
      </c>
      <c r="H269" s="28">
        <v>13500</v>
      </c>
      <c r="I269" s="28">
        <f>3000+3000+3000+3000+10500</f>
        <v>22500</v>
      </c>
      <c r="J269" s="28">
        <v>0</v>
      </c>
      <c r="K269" s="28">
        <f t="shared" ref="K269" si="244">SUM(E269:J269)</f>
        <v>36000</v>
      </c>
      <c r="O269" s="15"/>
    </row>
    <row r="270" spans="2:15" ht="17.25" customHeight="1" x14ac:dyDescent="0.2">
      <c r="B270" s="105" t="s">
        <v>345</v>
      </c>
      <c r="C270" s="106" t="s">
        <v>349</v>
      </c>
      <c r="D270" s="99">
        <f t="shared" ref="D270:K270" si="245">+D257+D267</f>
        <v>5870000</v>
      </c>
      <c r="E270" s="99">
        <f t="shared" si="245"/>
        <v>449610.67921315</v>
      </c>
      <c r="F270" s="99">
        <f t="shared" si="245"/>
        <v>449610.68</v>
      </c>
      <c r="G270" s="99">
        <f t="shared" si="245"/>
        <v>449610.67921315</v>
      </c>
      <c r="H270" s="99">
        <f t="shared" ref="H270:I270" si="246">+H257+H267</f>
        <v>410305.63390619017</v>
      </c>
      <c r="I270" s="99">
        <f t="shared" si="246"/>
        <v>423242.18916715001</v>
      </c>
      <c r="J270" s="99">
        <f t="shared" si="245"/>
        <v>348438.58</v>
      </c>
      <c r="K270" s="99">
        <f t="shared" si="245"/>
        <v>2530818.4414996402</v>
      </c>
    </row>
    <row r="271" spans="2:15" ht="12.75" customHeight="1" x14ac:dyDescent="0.2">
      <c r="B271" s="140"/>
      <c r="C271" s="141"/>
      <c r="D271" s="25"/>
      <c r="E271" s="25"/>
      <c r="F271" s="25"/>
      <c r="G271" s="25"/>
      <c r="H271" s="25"/>
      <c r="I271" s="25"/>
      <c r="J271" s="25"/>
      <c r="K271" s="25"/>
    </row>
    <row r="272" spans="2:15" ht="27" customHeight="1" x14ac:dyDescent="0.2">
      <c r="B272" s="136" t="s">
        <v>350</v>
      </c>
      <c r="C272" s="139" t="s">
        <v>351</v>
      </c>
      <c r="D272" s="137">
        <f t="shared" ref="D272:J273" si="247">+D273</f>
        <v>147632127</v>
      </c>
      <c r="E272" s="137">
        <f t="shared" si="247"/>
        <v>11031899.712822448</v>
      </c>
      <c r="F272" s="137">
        <f t="shared" si="247"/>
        <v>11031899.710000001</v>
      </c>
      <c r="G272" s="137">
        <f t="shared" si="247"/>
        <v>11031899.71282245</v>
      </c>
      <c r="H272" s="137">
        <f t="shared" si="247"/>
        <v>10990220.43257275</v>
      </c>
      <c r="I272" s="137">
        <f t="shared" si="247"/>
        <v>10896577.1</v>
      </c>
      <c r="J272" s="137">
        <f>+J273</f>
        <v>9892893.7599999998</v>
      </c>
      <c r="K272" s="137">
        <f>+K273</f>
        <v>64875390.428217642</v>
      </c>
      <c r="L272" s="75"/>
    </row>
    <row r="273" spans="2:13" ht="26.25" customHeight="1" x14ac:dyDescent="0.2">
      <c r="B273" s="103" t="s">
        <v>6</v>
      </c>
      <c r="C273" s="138" t="s">
        <v>347</v>
      </c>
      <c r="D273" s="89">
        <f t="shared" si="247"/>
        <v>147632127</v>
      </c>
      <c r="E273" s="89">
        <f t="shared" si="247"/>
        <v>11031899.712822448</v>
      </c>
      <c r="F273" s="89">
        <f t="shared" si="247"/>
        <v>11031899.710000001</v>
      </c>
      <c r="G273" s="89">
        <f t="shared" si="247"/>
        <v>11031899.71282245</v>
      </c>
      <c r="H273" s="89">
        <f t="shared" si="247"/>
        <v>10990220.43257275</v>
      </c>
      <c r="I273" s="89">
        <f t="shared" si="247"/>
        <v>10896577.1</v>
      </c>
      <c r="J273" s="89">
        <f t="shared" si="247"/>
        <v>9892893.7599999998</v>
      </c>
      <c r="K273" s="89">
        <f>+K274</f>
        <v>64875390.428217642</v>
      </c>
      <c r="L273" s="15"/>
    </row>
    <row r="274" spans="2:13" ht="17.25" customHeight="1" x14ac:dyDescent="0.2">
      <c r="B274" s="16">
        <v>21</v>
      </c>
      <c r="C274" s="17" t="s">
        <v>8</v>
      </c>
      <c r="D274" s="18">
        <f t="shared" ref="D274:K274" si="248">+D275+D280</f>
        <v>147632127</v>
      </c>
      <c r="E274" s="18">
        <f t="shared" si="248"/>
        <v>11031899.712822448</v>
      </c>
      <c r="F274" s="18">
        <f t="shared" si="248"/>
        <v>11031899.710000001</v>
      </c>
      <c r="G274" s="18">
        <f t="shared" si="248"/>
        <v>11031899.71282245</v>
      </c>
      <c r="H274" s="18">
        <f t="shared" ref="H274:I274" si="249">+H275+H280</f>
        <v>10990220.43257275</v>
      </c>
      <c r="I274" s="18">
        <f t="shared" si="249"/>
        <v>10896577.1</v>
      </c>
      <c r="J274" s="18">
        <f t="shared" si="248"/>
        <v>9892893.7599999998</v>
      </c>
      <c r="K274" s="18">
        <f t="shared" si="248"/>
        <v>64875390.428217642</v>
      </c>
      <c r="L274" s="63"/>
    </row>
    <row r="275" spans="2:13" ht="17.25" customHeight="1" x14ac:dyDescent="0.2">
      <c r="B275" s="20">
        <v>211</v>
      </c>
      <c r="C275" s="91" t="s">
        <v>9</v>
      </c>
      <c r="D275" s="22">
        <f t="shared" ref="D275:J275" si="250">+D276</f>
        <v>132454793</v>
      </c>
      <c r="E275" s="22">
        <f t="shared" si="250"/>
        <v>9839150.8054999989</v>
      </c>
      <c r="F275" s="22">
        <f t="shared" si="250"/>
        <v>9839150.8100000005</v>
      </c>
      <c r="G275" s="22">
        <f t="shared" si="250"/>
        <v>9839150.8055000007</v>
      </c>
      <c r="H275" s="22">
        <f t="shared" si="250"/>
        <v>9796498.2475000005</v>
      </c>
      <c r="I275" s="22">
        <f t="shared" si="250"/>
        <v>9715326.8300000001</v>
      </c>
      <c r="J275" s="22">
        <f t="shared" si="250"/>
        <v>9892893.7599999998</v>
      </c>
      <c r="K275" s="22">
        <f>+K276+K278</f>
        <v>58922171.258499995</v>
      </c>
    </row>
    <row r="276" spans="2:13" ht="17.25" customHeight="1" x14ac:dyDescent="0.2">
      <c r="B276" s="23">
        <v>2111</v>
      </c>
      <c r="C276" s="39" t="s">
        <v>10</v>
      </c>
      <c r="D276" s="25">
        <f t="shared" ref="D276:E276" si="251">+D277+D279</f>
        <v>132454793</v>
      </c>
      <c r="E276" s="25">
        <f t="shared" si="251"/>
        <v>9839150.8054999989</v>
      </c>
      <c r="F276" s="25">
        <f t="shared" ref="F276:G276" si="252">+F277+F279</f>
        <v>9839150.8100000005</v>
      </c>
      <c r="G276" s="25">
        <f t="shared" si="252"/>
        <v>9839150.8055000007</v>
      </c>
      <c r="H276" s="25">
        <f>+H277</f>
        <v>9796498.2475000005</v>
      </c>
      <c r="I276" s="25">
        <f>+I277</f>
        <v>9715326.8300000001</v>
      </c>
      <c r="J276" s="25">
        <f>+J277</f>
        <v>9892893.7599999998</v>
      </c>
      <c r="K276" s="25">
        <f>+K277</f>
        <v>58922171.258499995</v>
      </c>
      <c r="L276" s="75"/>
      <c r="M276" s="75"/>
    </row>
    <row r="277" spans="2:13" ht="17.25" customHeight="1" x14ac:dyDescent="0.2">
      <c r="B277" s="26" t="s">
        <v>11</v>
      </c>
      <c r="C277" s="34" t="s">
        <v>12</v>
      </c>
      <c r="D277" s="28">
        <v>120454793</v>
      </c>
      <c r="E277" s="28">
        <v>9839150.8054999989</v>
      </c>
      <c r="F277" s="28">
        <v>9839150.8100000005</v>
      </c>
      <c r="G277" s="28">
        <v>9839150.8055000007</v>
      </c>
      <c r="H277" s="28">
        <v>9796498.2475000005</v>
      </c>
      <c r="I277" s="28">
        <v>9715326.8300000001</v>
      </c>
      <c r="J277" s="28">
        <v>9892893.7599999998</v>
      </c>
      <c r="K277" s="28">
        <f>SUM(E277:J277)</f>
        <v>58922171.258499995</v>
      </c>
    </row>
    <row r="278" spans="2:13" ht="17.25" customHeight="1" x14ac:dyDescent="0.2">
      <c r="B278" s="23">
        <v>2114</v>
      </c>
      <c r="C278" s="39" t="s">
        <v>20</v>
      </c>
      <c r="D278" s="25">
        <f t="shared" ref="D278:K278" si="253">+D279</f>
        <v>12000000</v>
      </c>
      <c r="E278" s="25">
        <f t="shared" si="253"/>
        <v>0</v>
      </c>
      <c r="F278" s="25">
        <f t="shared" si="253"/>
        <v>0</v>
      </c>
      <c r="G278" s="25">
        <f t="shared" si="253"/>
        <v>0</v>
      </c>
      <c r="H278" s="25">
        <f t="shared" si="253"/>
        <v>0</v>
      </c>
      <c r="I278" s="25">
        <f t="shared" si="253"/>
        <v>0</v>
      </c>
      <c r="J278" s="25">
        <f t="shared" si="253"/>
        <v>0</v>
      </c>
      <c r="K278" s="25">
        <f t="shared" si="253"/>
        <v>0</v>
      </c>
    </row>
    <row r="279" spans="2:13" ht="17.25" customHeight="1" x14ac:dyDescent="0.2">
      <c r="B279" s="145" t="s">
        <v>21</v>
      </c>
      <c r="C279" s="154" t="s">
        <v>348</v>
      </c>
      <c r="D279" s="146">
        <v>12000000</v>
      </c>
      <c r="E279" s="146">
        <v>0</v>
      </c>
      <c r="F279" s="146">
        <v>0</v>
      </c>
      <c r="G279" s="146">
        <v>0</v>
      </c>
      <c r="H279" s="146">
        <v>0</v>
      </c>
      <c r="I279" s="146">
        <v>0</v>
      </c>
      <c r="J279" s="146">
        <v>0</v>
      </c>
      <c r="K279" s="146">
        <f t="shared" ref="K279" si="254">SUM(E279:J279)</f>
        <v>0</v>
      </c>
    </row>
    <row r="280" spans="2:13" ht="17.25" customHeight="1" x14ac:dyDescent="0.2">
      <c r="B280" s="46">
        <v>215</v>
      </c>
      <c r="C280" s="70" t="s">
        <v>57</v>
      </c>
      <c r="D280" s="22">
        <f t="shared" ref="D280:F280" si="255">+D281+D282+D283</f>
        <v>15177334</v>
      </c>
      <c r="E280" s="22">
        <f t="shared" si="255"/>
        <v>1192748.9073224501</v>
      </c>
      <c r="F280" s="22">
        <f t="shared" si="255"/>
        <v>1192748.8999999999</v>
      </c>
      <c r="G280" s="22">
        <f t="shared" ref="G280" si="256">+G281+G282+G283</f>
        <v>1192748.9073224501</v>
      </c>
      <c r="H280" s="22">
        <f t="shared" ref="H280:J280" si="257">+H281+H282+H283</f>
        <v>1193722.1850727501</v>
      </c>
      <c r="I280" s="22">
        <f t="shared" ref="I280" si="258">+I281+I282+I283</f>
        <v>1181250.27</v>
      </c>
      <c r="J280" s="22">
        <f t="shared" si="257"/>
        <v>0</v>
      </c>
      <c r="K280" s="22">
        <f>+K281+K282+K283</f>
        <v>5953219.1697176499</v>
      </c>
    </row>
    <row r="281" spans="2:13" ht="11.25" customHeight="1" x14ac:dyDescent="0.2">
      <c r="B281" s="44" t="s">
        <v>58</v>
      </c>
      <c r="C281" s="51" t="s">
        <v>59</v>
      </c>
      <c r="D281" s="28">
        <v>7150388</v>
      </c>
      <c r="E281" s="28">
        <v>561926.30095495004</v>
      </c>
      <c r="F281" s="28">
        <v>561926.30000000005</v>
      </c>
      <c r="G281" s="28">
        <v>561926.30095495004</v>
      </c>
      <c r="H281" s="28">
        <v>560785.05644775007</v>
      </c>
      <c r="I281" s="28">
        <v>555030</v>
      </c>
      <c r="J281" s="28">
        <v>0</v>
      </c>
      <c r="K281" s="28">
        <f>SUM(E281:J281)</f>
        <v>2801593.9583576503</v>
      </c>
    </row>
    <row r="282" spans="2:13" ht="11.25" customHeight="1" x14ac:dyDescent="0.2">
      <c r="B282" s="44" t="s">
        <v>60</v>
      </c>
      <c r="C282" s="51" t="s">
        <v>61</v>
      </c>
      <c r="D282" s="28">
        <v>7244423</v>
      </c>
      <c r="E282" s="28">
        <v>569714.71219049999</v>
      </c>
      <c r="F282" s="28">
        <v>569714.71</v>
      </c>
      <c r="G282" s="28">
        <v>569714.71219049999</v>
      </c>
      <c r="H282" s="28">
        <v>566686.38057249994</v>
      </c>
      <c r="I282" s="28">
        <v>560923.21</v>
      </c>
      <c r="J282" s="28">
        <v>0</v>
      </c>
      <c r="K282" s="28">
        <f>SUM(E282:J282)</f>
        <v>2836753.7249534996</v>
      </c>
    </row>
    <row r="283" spans="2:13" ht="11.25" customHeight="1" x14ac:dyDescent="0.2">
      <c r="B283" s="44" t="s">
        <v>62</v>
      </c>
      <c r="C283" s="51" t="s">
        <v>63</v>
      </c>
      <c r="D283" s="28">
        <v>782523</v>
      </c>
      <c r="E283" s="28">
        <v>61107.894177000009</v>
      </c>
      <c r="F283" s="28">
        <v>61107.89</v>
      </c>
      <c r="G283" s="28">
        <v>61107.894177000009</v>
      </c>
      <c r="H283" s="28">
        <v>66250.748052499999</v>
      </c>
      <c r="I283" s="28">
        <v>65297.06</v>
      </c>
      <c r="J283" s="28">
        <v>0</v>
      </c>
      <c r="K283" s="28">
        <f>SUM(E283:J283)</f>
        <v>314871.48640650004</v>
      </c>
    </row>
    <row r="284" spans="2:13" ht="17.25" customHeight="1" x14ac:dyDescent="0.2">
      <c r="B284" s="105" t="s">
        <v>350</v>
      </c>
      <c r="C284" s="102" t="s">
        <v>352</v>
      </c>
      <c r="D284" s="99">
        <f>+D275+D280</f>
        <v>147632127</v>
      </c>
      <c r="E284" s="99">
        <f t="shared" ref="E284:K284" si="259">+E274</f>
        <v>11031899.712822448</v>
      </c>
      <c r="F284" s="99">
        <f t="shared" si="259"/>
        <v>11031899.710000001</v>
      </c>
      <c r="G284" s="99">
        <f t="shared" si="259"/>
        <v>11031899.71282245</v>
      </c>
      <c r="H284" s="99">
        <f t="shared" si="259"/>
        <v>10990220.43257275</v>
      </c>
      <c r="I284" s="99">
        <f t="shared" ref="I284" si="260">+I274</f>
        <v>10896577.1</v>
      </c>
      <c r="J284" s="99">
        <f t="shared" si="259"/>
        <v>9892893.7599999998</v>
      </c>
      <c r="K284" s="99">
        <f t="shared" si="259"/>
        <v>64875390.428217642</v>
      </c>
    </row>
    <row r="285" spans="2:13" ht="12.75" customHeight="1" x14ac:dyDescent="0.2">
      <c r="B285" s="107"/>
      <c r="C285" s="108"/>
      <c r="D285" s="109"/>
      <c r="E285" s="109"/>
      <c r="F285" s="109"/>
      <c r="G285" s="109"/>
      <c r="H285" s="109"/>
      <c r="I285" s="109"/>
      <c r="J285" s="109"/>
      <c r="K285" s="109"/>
    </row>
    <row r="286" spans="2:13" ht="12.75" customHeight="1" x14ac:dyDescent="0.2">
      <c r="B286" s="110"/>
      <c r="C286" s="111" t="s">
        <v>353</v>
      </c>
      <c r="D286" s="112">
        <f t="shared" ref="D286:G286" si="261">+D5+D218+D255+D272+D236</f>
        <v>1193399381</v>
      </c>
      <c r="E286" s="112">
        <f t="shared" si="261"/>
        <v>62391657.117546603</v>
      </c>
      <c r="F286" s="112">
        <f t="shared" si="261"/>
        <v>80242069.667600006</v>
      </c>
      <c r="G286" s="112">
        <f t="shared" si="261"/>
        <v>91029219.024218515</v>
      </c>
      <c r="H286" s="112">
        <f t="shared" ref="H286:I286" si="262">+H5+H218+H255+H272+H236</f>
        <v>71839037.60514316</v>
      </c>
      <c r="I286" s="112">
        <f t="shared" si="262"/>
        <v>82528071.718080878</v>
      </c>
      <c r="J286" s="112">
        <f>+J5+J218+J255+J272+J236</f>
        <v>91956551.653099999</v>
      </c>
      <c r="K286" s="112">
        <f>+K5+K218+K255+K272+K236</f>
        <v>479986606.78568923</v>
      </c>
    </row>
    <row r="287" spans="2:13" s="11" customFormat="1" x14ac:dyDescent="0.2">
      <c r="D287" s="113"/>
      <c r="K287" s="129"/>
    </row>
    <row r="288" spans="2:13" s="11" customFormat="1" x14ac:dyDescent="0.2">
      <c r="B288" s="114"/>
      <c r="D288" s="113"/>
      <c r="J288" s="113"/>
      <c r="K288" s="129"/>
    </row>
    <row r="289" spans="1:16" s="11" customFormat="1" x14ac:dyDescent="0.2">
      <c r="B289" s="115" t="s">
        <v>354</v>
      </c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</row>
    <row r="290" spans="1:16" ht="18" customHeight="1" x14ac:dyDescent="0.2">
      <c r="B290" s="114" t="s">
        <v>370</v>
      </c>
      <c r="C290" s="11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</row>
    <row r="291" spans="1:16" ht="12" customHeight="1" x14ac:dyDescent="0.2">
      <c r="B291" s="114" t="s">
        <v>371</v>
      </c>
      <c r="C291" s="11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</row>
    <row r="292" spans="1:16" x14ac:dyDescent="0.2">
      <c r="B292" s="142" t="s">
        <v>372</v>
      </c>
      <c r="C292" s="11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</row>
    <row r="293" spans="1:16" x14ac:dyDescent="0.2">
      <c r="B293" s="3" t="s">
        <v>368</v>
      </c>
    </row>
    <row r="294" spans="1:16" x14ac:dyDescent="0.2">
      <c r="B294" s="3" t="s">
        <v>378</v>
      </c>
    </row>
    <row r="295" spans="1:16" x14ac:dyDescent="0.2">
      <c r="D295" s="159"/>
      <c r="E295" s="159"/>
      <c r="F295" s="159"/>
      <c r="G295" s="159"/>
      <c r="H295" s="159"/>
      <c r="I295" s="159"/>
      <c r="J295" s="159"/>
      <c r="K295" s="159"/>
    </row>
    <row r="301" spans="1:16" x14ac:dyDescent="0.2">
      <c r="B301" s="121" t="s">
        <v>367</v>
      </c>
      <c r="C301" s="118"/>
      <c r="F301" s="124" t="s">
        <v>361</v>
      </c>
      <c r="G301" s="119"/>
      <c r="H301" s="119"/>
      <c r="I301" s="119"/>
      <c r="J301" s="119"/>
      <c r="K301" s="126" t="s">
        <v>363</v>
      </c>
    </row>
    <row r="302" spans="1:16" x14ac:dyDescent="0.2">
      <c r="B302" s="122" t="s">
        <v>376</v>
      </c>
      <c r="F302" s="125" t="s">
        <v>362</v>
      </c>
      <c r="G302" s="120"/>
      <c r="H302" s="120"/>
      <c r="I302" s="120"/>
      <c r="J302" s="120"/>
      <c r="K302" s="127" t="s">
        <v>357</v>
      </c>
    </row>
    <row r="303" spans="1:16" x14ac:dyDescent="0.2">
      <c r="A303" s="118"/>
      <c r="B303" s="123" t="s">
        <v>375</v>
      </c>
      <c r="C303" s="118"/>
      <c r="F303" s="123" t="s">
        <v>366</v>
      </c>
      <c r="G303" s="117"/>
      <c r="H303" s="117"/>
      <c r="I303" s="117"/>
      <c r="J303" s="117"/>
      <c r="K303" s="128" t="s">
        <v>364</v>
      </c>
    </row>
    <row r="304" spans="1:16" x14ac:dyDescent="0.2">
      <c r="B304" s="123" t="s">
        <v>360</v>
      </c>
      <c r="F304" s="118" t="s">
        <v>365</v>
      </c>
    </row>
  </sheetData>
  <autoFilter ref="B3:K294"/>
  <printOptions horizontalCentered="1"/>
  <pageMargins left="0.19685039370078741" right="0.23622047244094491" top="1.6929133858267718" bottom="0.55118110236220474" header="0" footer="0.31496062992125984"/>
  <pageSetup paperSize="5" scale="74" fitToHeight="8" orientation="landscape" r:id="rId1"/>
  <headerFooter>
    <oddHeader xml:space="preserve">&amp;C
&amp;G
TRIBUNAL SUPERIOR ELECTORAL 
DIRECCION FINANCIERA 
EJECUCION PRESUPUESTARIA AL 30 DE JUNIO 2025
VALORES EN RD$
</oddHeader>
    <oddFooter>&amp;RPágina &amp;P</oddFooter>
  </headerFooter>
  <rowBreaks count="3" manualBreakCount="3">
    <brk id="57" max="7" man="1"/>
    <brk id="110" max="7" man="1"/>
    <brk id="167" max="11" man="1"/>
  </rowBreaks>
  <ignoredErrors>
    <ignoredError sqref="B5:B6 B218:B219 B236:B237 B195 B255:B256 B270:B273 B284" numberStoredAsText="1"/>
    <ignoredError sqref="K11 D274:G274 K89 K97 K233:K234 K216:K218 K202 K105:K106 K78 K118 K74 K111:K112 K136:K137 K153:K154 K195:K198 K222 K235:K236 K284:K285 K253:K259 K173:K174 K270:K276 K178:K179 J274 K34 K238:K240 K221" formula="1"/>
    <ignoredError sqref="K14 K242 K244 K225:K226 K230 K98:K104 K61 K58 K65 K55 K16 K18 K20 K36 K267:K269 K245:K251 K243 K241 K227:K229 K155:K172 K113:K114 K115:K117 K90:K96 K79:K88 K75:K77 K59:K60 K62:K64 K66:K73 K56:K57 K48:K54 K47 K41:K44 K37:K39 K35 K21 K19 K17 K15 K32:K33 K277 K281:K283 K278:K279 K280 K263:K266 K260 K262 K261 K223 K224 K203:K205 K211:K215 K210 K199 K201 K200 K180:K183 K194 K191:K192 K185:K186 K188:K189 K187 K184 K190 K193 K175:K177 K152 K149:K150 K138:K140 K142:K147 K141 K148 K151 K132:K135 K130 K124:K128 K119:K122 K123 K129 K131 K109:K110 K107 K108 K207:K209 K24:K30 K232" formula="1" formulaRange="1"/>
    <ignoredError sqref="K12:K13 K10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Junio 2025</vt:lpstr>
      <vt:lpstr>'Ejecución Junio 2025'!Área_de_impresión</vt:lpstr>
      <vt:lpstr>'Ejecución Junio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Cirilo J. Mercado Paulino</dc:creator>
  <cp:lastModifiedBy>Deysis Esther Matos Ferreras</cp:lastModifiedBy>
  <cp:lastPrinted>2025-07-07T19:23:34Z</cp:lastPrinted>
  <dcterms:created xsi:type="dcterms:W3CDTF">2025-02-06T14:43:46Z</dcterms:created>
  <dcterms:modified xsi:type="dcterms:W3CDTF">2025-07-07T20:04:13Z</dcterms:modified>
</cp:coreProperties>
</file>