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8800" windowHeight="12180"/>
  </bookViews>
  <sheets>
    <sheet name="Ejecución julio 2025" sheetId="1" r:id="rId1"/>
  </sheets>
  <definedNames>
    <definedName name="_xlnm._FilterDatabase" localSheetId="0" hidden="1">'Ejecución julio 2025'!$B$4:$L$295</definedName>
    <definedName name="_xlnm.Print_Area" localSheetId="0">'Ejecución julio 2025'!$A$3:$L$306</definedName>
    <definedName name="_xlnm.Print_Titles" localSheetId="0">'Ejecución julio 2025'!$4:$4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281" i="1" l="1"/>
  <c r="K24" i="1"/>
  <c r="E107" i="1" l="1"/>
  <c r="F107" i="1"/>
  <c r="G107" i="1"/>
  <c r="H107" i="1"/>
  <c r="I107" i="1"/>
  <c r="J107" i="1"/>
  <c r="K107" i="1"/>
  <c r="E243" i="1" l="1"/>
  <c r="F243" i="1"/>
  <c r="G243" i="1"/>
  <c r="H243" i="1"/>
  <c r="I243" i="1"/>
  <c r="J243" i="1"/>
  <c r="K243" i="1"/>
  <c r="E245" i="1"/>
  <c r="F245" i="1"/>
  <c r="G245" i="1"/>
  <c r="H245" i="1"/>
  <c r="I245" i="1"/>
  <c r="J245" i="1"/>
  <c r="K245" i="1"/>
  <c r="E10" i="1"/>
  <c r="F10" i="1"/>
  <c r="G10" i="1"/>
  <c r="H10" i="1"/>
  <c r="I10" i="1"/>
  <c r="J10" i="1"/>
  <c r="K79" i="1" l="1"/>
  <c r="K75" i="1"/>
  <c r="K66" i="1"/>
  <c r="K62" i="1"/>
  <c r="K59" i="1"/>
  <c r="K56" i="1"/>
  <c r="K47" i="1"/>
  <c r="E47" i="1"/>
  <c r="F47" i="1"/>
  <c r="G47" i="1"/>
  <c r="H47" i="1"/>
  <c r="I47" i="1"/>
  <c r="J47" i="1"/>
  <c r="I17" i="1"/>
  <c r="E17" i="1"/>
  <c r="F17" i="1"/>
  <c r="G17" i="1"/>
  <c r="H17" i="1"/>
  <c r="J17" i="1"/>
  <c r="K17" i="1"/>
  <c r="E15" i="1"/>
  <c r="F15" i="1"/>
  <c r="G15" i="1"/>
  <c r="H15" i="1"/>
  <c r="I15" i="1"/>
  <c r="J15" i="1"/>
  <c r="K15" i="1"/>
  <c r="E12" i="1"/>
  <c r="F12" i="1"/>
  <c r="G12" i="1"/>
  <c r="H12" i="1"/>
  <c r="I12" i="1"/>
  <c r="J12" i="1"/>
  <c r="K12" i="1"/>
  <c r="D10" i="1"/>
  <c r="K214" i="1"/>
  <c r="L44" i="1"/>
  <c r="L43" i="1"/>
  <c r="L45" i="1"/>
  <c r="L48" i="1"/>
  <c r="K159" i="1" l="1"/>
  <c r="E115" i="1" l="1"/>
  <c r="E113" i="1" s="1"/>
  <c r="F115" i="1"/>
  <c r="F113" i="1" s="1"/>
  <c r="G115" i="1"/>
  <c r="G113" i="1" s="1"/>
  <c r="H115" i="1"/>
  <c r="H113" i="1" s="1"/>
  <c r="I115" i="1"/>
  <c r="I113" i="1" s="1"/>
  <c r="J115" i="1"/>
  <c r="J113" i="1" s="1"/>
  <c r="K115" i="1"/>
  <c r="K113" i="1" s="1"/>
  <c r="L114" i="1"/>
  <c r="L111" i="1"/>
  <c r="L110" i="1"/>
  <c r="L108" i="1"/>
  <c r="L107" i="1" s="1"/>
  <c r="L105" i="1"/>
  <c r="L104" i="1" s="1"/>
  <c r="L103" i="1"/>
  <c r="L102" i="1"/>
  <c r="L100" i="1"/>
  <c r="L99" i="1"/>
  <c r="L97" i="1"/>
  <c r="L96" i="1"/>
  <c r="L95" i="1"/>
  <c r="L94" i="1"/>
  <c r="L93" i="1"/>
  <c r="L92" i="1"/>
  <c r="L91" i="1"/>
  <c r="L89" i="1"/>
  <c r="L88" i="1"/>
  <c r="L87" i="1"/>
  <c r="L86" i="1"/>
  <c r="L85" i="1"/>
  <c r="L84" i="1"/>
  <c r="L83" i="1"/>
  <c r="L82" i="1"/>
  <c r="L81" i="1"/>
  <c r="L80" i="1"/>
  <c r="L78" i="1"/>
  <c r="L77" i="1"/>
  <c r="L76" i="1"/>
  <c r="L74" i="1"/>
  <c r="L73" i="1"/>
  <c r="L72" i="1"/>
  <c r="L71" i="1"/>
  <c r="L70" i="1"/>
  <c r="L69" i="1"/>
  <c r="L68" i="1"/>
  <c r="L67" i="1"/>
  <c r="L65" i="1"/>
  <c r="L64" i="1"/>
  <c r="L63" i="1"/>
  <c r="L61" i="1"/>
  <c r="L60" i="1"/>
  <c r="L58" i="1"/>
  <c r="L57" i="1"/>
  <c r="L55" i="1"/>
  <c r="L54" i="1"/>
  <c r="L53" i="1"/>
  <c r="L52" i="1"/>
  <c r="L51" i="1"/>
  <c r="L50" i="1"/>
  <c r="L49" i="1"/>
  <c r="L42" i="1"/>
  <c r="L40" i="1"/>
  <c r="L39" i="1"/>
  <c r="L38" i="1"/>
  <c r="L36" i="1"/>
  <c r="L34" i="1"/>
  <c r="L33" i="1"/>
  <c r="L31" i="1"/>
  <c r="L30" i="1"/>
  <c r="L27" i="1"/>
  <c r="L26" i="1"/>
  <c r="L25" i="1"/>
  <c r="L22" i="1"/>
  <c r="L20" i="1"/>
  <c r="L18" i="1"/>
  <c r="L17" i="1" s="1"/>
  <c r="L16" i="1"/>
  <c r="L15" i="1" s="1"/>
  <c r="L14" i="1"/>
  <c r="L13" i="1"/>
  <c r="L11" i="1"/>
  <c r="E29" i="1"/>
  <c r="F29" i="1"/>
  <c r="G29" i="1"/>
  <c r="H29" i="1"/>
  <c r="I29" i="1"/>
  <c r="J29" i="1"/>
  <c r="K29" i="1"/>
  <c r="E37" i="1"/>
  <c r="E35" i="1" s="1"/>
  <c r="F37" i="1"/>
  <c r="F35" i="1" s="1"/>
  <c r="G37" i="1"/>
  <c r="G35" i="1" s="1"/>
  <c r="H37" i="1"/>
  <c r="H35" i="1" s="1"/>
  <c r="I37" i="1"/>
  <c r="I35" i="1" s="1"/>
  <c r="J37" i="1"/>
  <c r="J35" i="1" s="1"/>
  <c r="K37" i="1"/>
  <c r="K35" i="1" s="1"/>
  <c r="E56" i="1"/>
  <c r="F56" i="1"/>
  <c r="G56" i="1"/>
  <c r="H56" i="1"/>
  <c r="I56" i="1"/>
  <c r="J56" i="1"/>
  <c r="E59" i="1"/>
  <c r="F59" i="1"/>
  <c r="G59" i="1"/>
  <c r="H59" i="1"/>
  <c r="I59" i="1"/>
  <c r="J59" i="1"/>
  <c r="E62" i="1"/>
  <c r="F62" i="1"/>
  <c r="G62" i="1"/>
  <c r="H62" i="1"/>
  <c r="I62" i="1"/>
  <c r="J62" i="1"/>
  <c r="E66" i="1"/>
  <c r="F66" i="1"/>
  <c r="G66" i="1"/>
  <c r="H66" i="1"/>
  <c r="I66" i="1"/>
  <c r="J66" i="1"/>
  <c r="E75" i="1"/>
  <c r="F75" i="1"/>
  <c r="G75" i="1"/>
  <c r="H75" i="1"/>
  <c r="I75" i="1"/>
  <c r="J75" i="1"/>
  <c r="E79" i="1"/>
  <c r="F79" i="1"/>
  <c r="G79" i="1"/>
  <c r="H79" i="1"/>
  <c r="I79" i="1"/>
  <c r="J79" i="1"/>
  <c r="E98" i="1"/>
  <c r="F98" i="1"/>
  <c r="G98" i="1"/>
  <c r="H98" i="1"/>
  <c r="J98" i="1"/>
  <c r="K98" i="1"/>
  <c r="E104" i="1"/>
  <c r="F104" i="1"/>
  <c r="G104" i="1"/>
  <c r="H104" i="1"/>
  <c r="I104" i="1"/>
  <c r="J104" i="1"/>
  <c r="K104" i="1"/>
  <c r="E109" i="1"/>
  <c r="E106" i="1" s="1"/>
  <c r="F109" i="1"/>
  <c r="F106" i="1" s="1"/>
  <c r="G109" i="1"/>
  <c r="G106" i="1" s="1"/>
  <c r="H109" i="1"/>
  <c r="H106" i="1" s="1"/>
  <c r="I109" i="1"/>
  <c r="I106" i="1" s="1"/>
  <c r="J109" i="1"/>
  <c r="J106" i="1" s="1"/>
  <c r="K109" i="1"/>
  <c r="K106" i="1" s="1"/>
  <c r="E119" i="1"/>
  <c r="F119" i="1"/>
  <c r="G119" i="1"/>
  <c r="H119" i="1"/>
  <c r="I119" i="1"/>
  <c r="J119" i="1"/>
  <c r="K119" i="1"/>
  <c r="E124" i="1"/>
  <c r="F124" i="1"/>
  <c r="G124" i="1"/>
  <c r="H124" i="1"/>
  <c r="I124" i="1"/>
  <c r="J124" i="1"/>
  <c r="K124" i="1"/>
  <c r="E130" i="1"/>
  <c r="F130" i="1"/>
  <c r="G130" i="1"/>
  <c r="H130" i="1"/>
  <c r="I130" i="1"/>
  <c r="J130" i="1"/>
  <c r="K130" i="1"/>
  <c r="E132" i="1"/>
  <c r="F132" i="1"/>
  <c r="G132" i="1"/>
  <c r="H132" i="1"/>
  <c r="I132" i="1"/>
  <c r="J132" i="1"/>
  <c r="K132" i="1"/>
  <c r="E138" i="1"/>
  <c r="F138" i="1"/>
  <c r="G138" i="1"/>
  <c r="H138" i="1"/>
  <c r="I138" i="1"/>
  <c r="J138" i="1"/>
  <c r="K138" i="1"/>
  <c r="E142" i="1"/>
  <c r="F142" i="1"/>
  <c r="G142" i="1"/>
  <c r="H142" i="1"/>
  <c r="I142" i="1"/>
  <c r="J142" i="1"/>
  <c r="K142" i="1"/>
  <c r="E146" i="1"/>
  <c r="F146" i="1"/>
  <c r="G146" i="1"/>
  <c r="H146" i="1"/>
  <c r="I146" i="1"/>
  <c r="J146" i="1"/>
  <c r="K146" i="1"/>
  <c r="E149" i="1"/>
  <c r="F149" i="1"/>
  <c r="G149" i="1"/>
  <c r="H149" i="1"/>
  <c r="I149" i="1"/>
  <c r="J149" i="1"/>
  <c r="K149" i="1"/>
  <c r="E152" i="1"/>
  <c r="F152" i="1"/>
  <c r="G152" i="1"/>
  <c r="H152" i="1"/>
  <c r="I152" i="1"/>
  <c r="J152" i="1"/>
  <c r="K152" i="1"/>
  <c r="E155" i="1"/>
  <c r="F155" i="1"/>
  <c r="G155" i="1"/>
  <c r="H155" i="1"/>
  <c r="I155" i="1"/>
  <c r="J155" i="1"/>
  <c r="K155" i="1"/>
  <c r="K154" i="1" s="1"/>
  <c r="E162" i="1"/>
  <c r="F162" i="1"/>
  <c r="G162" i="1"/>
  <c r="H162" i="1"/>
  <c r="I162" i="1"/>
  <c r="J162" i="1"/>
  <c r="K162" i="1"/>
  <c r="E175" i="1"/>
  <c r="E174" i="1" s="1"/>
  <c r="F175" i="1"/>
  <c r="F174" i="1" s="1"/>
  <c r="G175" i="1"/>
  <c r="G174" i="1" s="1"/>
  <c r="H175" i="1"/>
  <c r="H174" i="1" s="1"/>
  <c r="I175" i="1"/>
  <c r="I174" i="1" s="1"/>
  <c r="J175" i="1"/>
  <c r="J174" i="1" s="1"/>
  <c r="K175" i="1"/>
  <c r="K174" i="1" s="1"/>
  <c r="E180" i="1"/>
  <c r="F180" i="1"/>
  <c r="G180" i="1"/>
  <c r="H180" i="1"/>
  <c r="I180" i="1"/>
  <c r="J180" i="1"/>
  <c r="K180" i="1"/>
  <c r="E185" i="1"/>
  <c r="F185" i="1"/>
  <c r="G185" i="1"/>
  <c r="H185" i="1"/>
  <c r="I185" i="1"/>
  <c r="J185" i="1"/>
  <c r="K185" i="1"/>
  <c r="E188" i="1"/>
  <c r="F188" i="1"/>
  <c r="G188" i="1"/>
  <c r="H188" i="1"/>
  <c r="I188" i="1"/>
  <c r="J188" i="1"/>
  <c r="K188" i="1"/>
  <c r="E191" i="1"/>
  <c r="F191" i="1"/>
  <c r="G191" i="1"/>
  <c r="H191" i="1"/>
  <c r="I191" i="1"/>
  <c r="J191" i="1"/>
  <c r="K191" i="1"/>
  <c r="E194" i="1"/>
  <c r="F194" i="1"/>
  <c r="G194" i="1"/>
  <c r="H194" i="1"/>
  <c r="I194" i="1"/>
  <c r="J194" i="1"/>
  <c r="K194" i="1"/>
  <c r="E199" i="1"/>
  <c r="F199" i="1"/>
  <c r="G199" i="1"/>
  <c r="H199" i="1"/>
  <c r="I199" i="1"/>
  <c r="J199" i="1"/>
  <c r="K199" i="1"/>
  <c r="E201" i="1"/>
  <c r="F201" i="1"/>
  <c r="G201" i="1"/>
  <c r="H201" i="1"/>
  <c r="I201" i="1"/>
  <c r="J201" i="1"/>
  <c r="K201" i="1"/>
  <c r="E203" i="1"/>
  <c r="F203" i="1"/>
  <c r="G203" i="1"/>
  <c r="H203" i="1"/>
  <c r="I203" i="1"/>
  <c r="J203" i="1"/>
  <c r="K203" i="1"/>
  <c r="L202" i="1"/>
  <c r="L201" i="1" s="1"/>
  <c r="E208" i="1"/>
  <c r="F208" i="1"/>
  <c r="G208" i="1"/>
  <c r="H208" i="1"/>
  <c r="I208" i="1"/>
  <c r="J208" i="1"/>
  <c r="K208" i="1"/>
  <c r="E211" i="1"/>
  <c r="F211" i="1"/>
  <c r="G211" i="1"/>
  <c r="H211" i="1"/>
  <c r="I211" i="1"/>
  <c r="J211" i="1"/>
  <c r="K211" i="1"/>
  <c r="E214" i="1"/>
  <c r="F214" i="1"/>
  <c r="G214" i="1"/>
  <c r="H214" i="1"/>
  <c r="I214" i="1"/>
  <c r="J214" i="1"/>
  <c r="E225" i="1"/>
  <c r="F225" i="1"/>
  <c r="G225" i="1"/>
  <c r="H225" i="1"/>
  <c r="I225" i="1"/>
  <c r="J225" i="1"/>
  <c r="K225" i="1"/>
  <c r="E223" i="1"/>
  <c r="F223" i="1"/>
  <c r="G223" i="1"/>
  <c r="H223" i="1"/>
  <c r="I223" i="1"/>
  <c r="J223" i="1"/>
  <c r="K223" i="1"/>
  <c r="E227" i="1"/>
  <c r="F227" i="1"/>
  <c r="G227" i="1"/>
  <c r="H227" i="1"/>
  <c r="I227" i="1"/>
  <c r="J227" i="1"/>
  <c r="K227" i="1"/>
  <c r="E232" i="1"/>
  <c r="E231" i="1" s="1"/>
  <c r="F232" i="1"/>
  <c r="F231" i="1" s="1"/>
  <c r="G232" i="1"/>
  <c r="G231" i="1" s="1"/>
  <c r="H232" i="1"/>
  <c r="H231" i="1" s="1"/>
  <c r="I232" i="1"/>
  <c r="I231" i="1" s="1"/>
  <c r="J232" i="1"/>
  <c r="J231" i="1" s="1"/>
  <c r="K232" i="1"/>
  <c r="K231" i="1" s="1"/>
  <c r="D232" i="1"/>
  <c r="D231" i="1" s="1"/>
  <c r="K241" i="1"/>
  <c r="K240" i="1" s="1"/>
  <c r="K239" i="1" s="1"/>
  <c r="E250" i="1"/>
  <c r="E249" i="1" s="1"/>
  <c r="F250" i="1"/>
  <c r="F249" i="1" s="1"/>
  <c r="G250" i="1"/>
  <c r="G249" i="1" s="1"/>
  <c r="H250" i="1"/>
  <c r="H249" i="1" s="1"/>
  <c r="I250" i="1"/>
  <c r="I249" i="1" s="1"/>
  <c r="J250" i="1"/>
  <c r="J249" i="1" s="1"/>
  <c r="K250" i="1"/>
  <c r="K249" i="1" s="1"/>
  <c r="D243" i="1"/>
  <c r="D245" i="1"/>
  <c r="E262" i="1"/>
  <c r="F262" i="1"/>
  <c r="G262" i="1"/>
  <c r="H262" i="1"/>
  <c r="I262" i="1"/>
  <c r="J262" i="1"/>
  <c r="K262" i="1"/>
  <c r="E264" i="1"/>
  <c r="F264" i="1"/>
  <c r="G264" i="1"/>
  <c r="H264" i="1"/>
  <c r="I264" i="1"/>
  <c r="J264" i="1"/>
  <c r="K264" i="1"/>
  <c r="E260" i="1"/>
  <c r="F260" i="1"/>
  <c r="G260" i="1"/>
  <c r="H260" i="1"/>
  <c r="I260" i="1"/>
  <c r="J260" i="1"/>
  <c r="K260" i="1"/>
  <c r="K259" i="1" s="1"/>
  <c r="E269" i="1"/>
  <c r="E268" i="1" s="1"/>
  <c r="F269" i="1"/>
  <c r="F268" i="1" s="1"/>
  <c r="G269" i="1"/>
  <c r="G268" i="1" s="1"/>
  <c r="H269" i="1"/>
  <c r="H268" i="1" s="1"/>
  <c r="J269" i="1"/>
  <c r="J268" i="1" s="1"/>
  <c r="K269" i="1"/>
  <c r="K268" i="1" s="1"/>
  <c r="E281" i="1"/>
  <c r="F281" i="1"/>
  <c r="G281" i="1"/>
  <c r="H281" i="1"/>
  <c r="I281" i="1"/>
  <c r="J281" i="1"/>
  <c r="E277" i="1"/>
  <c r="E276" i="1" s="1"/>
  <c r="F277" i="1"/>
  <c r="F276" i="1" s="1"/>
  <c r="G277" i="1"/>
  <c r="G276" i="1" s="1"/>
  <c r="H277" i="1"/>
  <c r="H276" i="1" s="1"/>
  <c r="I277" i="1"/>
  <c r="I276" i="1" s="1"/>
  <c r="J277" i="1"/>
  <c r="J276" i="1" s="1"/>
  <c r="K277" i="1"/>
  <c r="K276" i="1" s="1"/>
  <c r="L284" i="1"/>
  <c r="L283" i="1"/>
  <c r="L282" i="1"/>
  <c r="L280" i="1"/>
  <c r="L279" i="1" s="1"/>
  <c r="E279" i="1"/>
  <c r="F279" i="1"/>
  <c r="G279" i="1"/>
  <c r="H279" i="1"/>
  <c r="I279" i="1"/>
  <c r="J279" i="1"/>
  <c r="K279" i="1"/>
  <c r="L278" i="1"/>
  <c r="L267" i="1"/>
  <c r="L266" i="1"/>
  <c r="L265" i="1"/>
  <c r="L263" i="1"/>
  <c r="L262" i="1" s="1"/>
  <c r="L261" i="1"/>
  <c r="L252" i="1"/>
  <c r="L251" i="1"/>
  <c r="L248" i="1"/>
  <c r="L247" i="1"/>
  <c r="L246" i="1"/>
  <c r="L244" i="1"/>
  <c r="L243" i="1" s="1"/>
  <c r="L242" i="1"/>
  <c r="L233" i="1"/>
  <c r="L232" i="1" s="1"/>
  <c r="L231" i="1" s="1"/>
  <c r="L230" i="1"/>
  <c r="L229" i="1"/>
  <c r="L228" i="1"/>
  <c r="L224" i="1"/>
  <c r="L223" i="1" s="1"/>
  <c r="L216" i="1"/>
  <c r="L215" i="1"/>
  <c r="L213" i="1"/>
  <c r="L212" i="1"/>
  <c r="L210" i="1"/>
  <c r="L209" i="1"/>
  <c r="L206" i="1"/>
  <c r="L205" i="1"/>
  <c r="L204" i="1"/>
  <c r="L200" i="1"/>
  <c r="L199" i="1" s="1"/>
  <c r="L195" i="1"/>
  <c r="L194" i="1" s="1"/>
  <c r="L193" i="1"/>
  <c r="L192" i="1"/>
  <c r="L190" i="1"/>
  <c r="L189" i="1"/>
  <c r="L187" i="1"/>
  <c r="L186" i="1"/>
  <c r="L184" i="1"/>
  <c r="L183" i="1"/>
  <c r="L182" i="1"/>
  <c r="L181" i="1"/>
  <c r="L178" i="1"/>
  <c r="L177" i="1"/>
  <c r="L176" i="1"/>
  <c r="L173" i="1"/>
  <c r="L172" i="1"/>
  <c r="L171" i="1"/>
  <c r="L170" i="1"/>
  <c r="L169" i="1"/>
  <c r="L168" i="1"/>
  <c r="L167" i="1"/>
  <c r="L166" i="1"/>
  <c r="L165" i="1"/>
  <c r="L164" i="1"/>
  <c r="L163" i="1"/>
  <c r="L161" i="1"/>
  <c r="L160" i="1"/>
  <c r="L158" i="1"/>
  <c r="L157" i="1"/>
  <c r="L156" i="1"/>
  <c r="L153" i="1"/>
  <c r="L152" i="1" s="1"/>
  <c r="L151" i="1"/>
  <c r="L150" i="1"/>
  <c r="L148" i="1"/>
  <c r="L147" i="1"/>
  <c r="L145" i="1"/>
  <c r="L144" i="1"/>
  <c r="L143" i="1"/>
  <c r="L141" i="1"/>
  <c r="L140" i="1"/>
  <c r="L139" i="1"/>
  <c r="L136" i="1"/>
  <c r="L135" i="1"/>
  <c r="L134" i="1"/>
  <c r="L133" i="1"/>
  <c r="L131" i="1"/>
  <c r="L130" i="1" s="1"/>
  <c r="L129" i="1"/>
  <c r="L128" i="1"/>
  <c r="L127" i="1"/>
  <c r="L126" i="1"/>
  <c r="L125" i="1"/>
  <c r="L123" i="1"/>
  <c r="L122" i="1"/>
  <c r="L121" i="1"/>
  <c r="L120" i="1"/>
  <c r="L118" i="1"/>
  <c r="L117" i="1"/>
  <c r="L116" i="1"/>
  <c r="J90" i="1" l="1"/>
  <c r="J46" i="1" s="1"/>
  <c r="L12" i="1"/>
  <c r="L214" i="1"/>
  <c r="L59" i="1"/>
  <c r="L277" i="1"/>
  <c r="L276" i="1" s="1"/>
  <c r="L10" i="1"/>
  <c r="L47" i="1"/>
  <c r="G90" i="1"/>
  <c r="J207" i="1"/>
  <c r="L245" i="1"/>
  <c r="L250" i="1"/>
  <c r="L249" i="1" s="1"/>
  <c r="I207" i="1"/>
  <c r="F90" i="1"/>
  <c r="L211" i="1"/>
  <c r="L260" i="1"/>
  <c r="L259" i="1" s="1"/>
  <c r="H207" i="1"/>
  <c r="K198" i="1"/>
  <c r="K197" i="1" s="1"/>
  <c r="L142" i="1"/>
  <c r="L175" i="1"/>
  <c r="L174" i="1" s="1"/>
  <c r="E285" i="1"/>
  <c r="L138" i="1"/>
  <c r="L149" i="1"/>
  <c r="L208" i="1"/>
  <c r="E90" i="1"/>
  <c r="E198" i="1"/>
  <c r="E197" i="1" s="1"/>
  <c r="L180" i="1"/>
  <c r="L185" i="1"/>
  <c r="L191" i="1"/>
  <c r="G207" i="1"/>
  <c r="J198" i="1"/>
  <c r="J197" i="1" s="1"/>
  <c r="J196" i="1" s="1"/>
  <c r="L75" i="1"/>
  <c r="L62" i="1"/>
  <c r="L109" i="1"/>
  <c r="L106" i="1" s="1"/>
  <c r="L79" i="1"/>
  <c r="K90" i="1"/>
  <c r="F207" i="1"/>
  <c r="I198" i="1"/>
  <c r="I197" i="1" s="1"/>
  <c r="I196" i="1" s="1"/>
  <c r="E179" i="1"/>
  <c r="E207" i="1"/>
  <c r="H198" i="1"/>
  <c r="H197" i="1" s="1"/>
  <c r="L56" i="1"/>
  <c r="F179" i="1"/>
  <c r="L227" i="1"/>
  <c r="L188" i="1"/>
  <c r="L155" i="1"/>
  <c r="F198" i="1"/>
  <c r="F197" i="1" s="1"/>
  <c r="L203" i="1"/>
  <c r="F137" i="1"/>
  <c r="G179" i="1"/>
  <c r="E137" i="1"/>
  <c r="G198" i="1"/>
  <c r="G197" i="1" s="1"/>
  <c r="H90" i="1"/>
  <c r="H46" i="1" s="1"/>
  <c r="L264" i="1"/>
  <c r="H275" i="1"/>
  <c r="H274" i="1" s="1"/>
  <c r="H273" i="1" s="1"/>
  <c r="K258" i="1"/>
  <c r="K271" i="1" s="1"/>
  <c r="L146" i="1"/>
  <c r="G285" i="1"/>
  <c r="I275" i="1"/>
  <c r="I274" i="1" s="1"/>
  <c r="I273" i="1" s="1"/>
  <c r="I285" i="1"/>
  <c r="L198" i="1"/>
  <c r="K275" i="1"/>
  <c r="K274" i="1" s="1"/>
  <c r="K273" i="1" s="1"/>
  <c r="K285" i="1"/>
  <c r="J275" i="1"/>
  <c r="J274" i="1" s="1"/>
  <c r="J273" i="1" s="1"/>
  <c r="J285" i="1"/>
  <c r="H179" i="1"/>
  <c r="J222" i="1"/>
  <c r="J221" i="1" s="1"/>
  <c r="J220" i="1" s="1"/>
  <c r="J219" i="1" s="1"/>
  <c r="I222" i="1"/>
  <c r="I221" i="1" s="1"/>
  <c r="I220" i="1" s="1"/>
  <c r="I219" i="1" s="1"/>
  <c r="F275" i="1"/>
  <c r="F274" i="1" s="1"/>
  <c r="F273" i="1" s="1"/>
  <c r="F285" i="1"/>
  <c r="K222" i="1"/>
  <c r="K221" i="1" s="1"/>
  <c r="K220" i="1" s="1"/>
  <c r="K219" i="1" s="1"/>
  <c r="K235" i="1" s="1"/>
  <c r="H222" i="1"/>
  <c r="H221" i="1" s="1"/>
  <c r="H220" i="1" s="1"/>
  <c r="H219" i="1" s="1"/>
  <c r="L37" i="1"/>
  <c r="L35" i="1" s="1"/>
  <c r="L29" i="1"/>
  <c r="E275" i="1"/>
  <c r="E274" i="1" s="1"/>
  <c r="E273" i="1" s="1"/>
  <c r="G222" i="1"/>
  <c r="G221" i="1" s="1"/>
  <c r="G220" i="1" s="1"/>
  <c r="G219" i="1" s="1"/>
  <c r="G275" i="1"/>
  <c r="G274" i="1" s="1"/>
  <c r="G273" i="1" s="1"/>
  <c r="F222" i="1"/>
  <c r="F221" i="1" s="1"/>
  <c r="F220" i="1" s="1"/>
  <c r="F219" i="1" s="1"/>
  <c r="L159" i="1"/>
  <c r="E222" i="1"/>
  <c r="E221" i="1" s="1"/>
  <c r="E220" i="1" s="1"/>
  <c r="E219" i="1" s="1"/>
  <c r="J137" i="1"/>
  <c r="H285" i="1"/>
  <c r="L66" i="1"/>
  <c r="K207" i="1"/>
  <c r="K179" i="1"/>
  <c r="I137" i="1"/>
  <c r="J179" i="1"/>
  <c r="H137" i="1"/>
  <c r="I179" i="1"/>
  <c r="G137" i="1"/>
  <c r="L162" i="1"/>
  <c r="K137" i="1"/>
  <c r="K112" i="1" s="1"/>
  <c r="L132" i="1"/>
  <c r="L124" i="1"/>
  <c r="L119" i="1"/>
  <c r="K238" i="1"/>
  <c r="K237" i="1" s="1"/>
  <c r="K254" i="1"/>
  <c r="K41" i="1"/>
  <c r="K32" i="1"/>
  <c r="K28" i="1" s="1"/>
  <c r="K23" i="1"/>
  <c r="E24" i="1"/>
  <c r="E23" i="1" s="1"/>
  <c r="K21" i="1"/>
  <c r="K19" i="1"/>
  <c r="K9" i="1" s="1"/>
  <c r="L258" i="1" l="1"/>
  <c r="K8" i="1"/>
  <c r="F46" i="1"/>
  <c r="G46" i="1"/>
  <c r="E46" i="1"/>
  <c r="H196" i="1"/>
  <c r="K46" i="1"/>
  <c r="L137" i="1"/>
  <c r="L207" i="1"/>
  <c r="K196" i="1"/>
  <c r="F196" i="1"/>
  <c r="L179" i="1"/>
  <c r="G196" i="1"/>
  <c r="L154" i="1"/>
  <c r="E196" i="1"/>
  <c r="L197" i="1"/>
  <c r="L196" i="1" s="1"/>
  <c r="K257" i="1"/>
  <c r="K256" i="1" s="1"/>
  <c r="K7" i="1" l="1"/>
  <c r="K6" i="1" s="1"/>
  <c r="K5" i="1" s="1"/>
  <c r="K217" i="1"/>
  <c r="E41" i="1"/>
  <c r="F41" i="1"/>
  <c r="G41" i="1"/>
  <c r="H41" i="1"/>
  <c r="I41" i="1"/>
  <c r="J41" i="1"/>
  <c r="E32" i="1"/>
  <c r="E28" i="1" s="1"/>
  <c r="F32" i="1"/>
  <c r="F28" i="1" s="1"/>
  <c r="G32" i="1"/>
  <c r="G28" i="1" s="1"/>
  <c r="H32" i="1"/>
  <c r="H28" i="1" s="1"/>
  <c r="I32" i="1"/>
  <c r="I28" i="1" s="1"/>
  <c r="J32" i="1"/>
  <c r="J28" i="1" s="1"/>
  <c r="F24" i="1"/>
  <c r="F23" i="1" s="1"/>
  <c r="G24" i="1"/>
  <c r="G23" i="1" s="1"/>
  <c r="H24" i="1"/>
  <c r="H23" i="1" s="1"/>
  <c r="I24" i="1"/>
  <c r="I23" i="1" s="1"/>
  <c r="J24" i="1"/>
  <c r="J23" i="1" s="1"/>
  <c r="K287" i="1" l="1"/>
  <c r="J21" i="1"/>
  <c r="I270" i="1" l="1"/>
  <c r="I259" i="1"/>
  <c r="I241" i="1"/>
  <c r="I240" i="1" s="1"/>
  <c r="I239" i="1" s="1"/>
  <c r="I159" i="1"/>
  <c r="I154" i="1" s="1"/>
  <c r="I112" i="1" s="1"/>
  <c r="I101" i="1"/>
  <c r="I21" i="1"/>
  <c r="I19" i="1"/>
  <c r="L101" i="1" l="1"/>
  <c r="L98" i="1" s="1"/>
  <c r="L90" i="1" s="1"/>
  <c r="L46" i="1" s="1"/>
  <c r="I98" i="1"/>
  <c r="I90" i="1" s="1"/>
  <c r="I46" i="1" s="1"/>
  <c r="I269" i="1"/>
  <c r="I268" i="1" s="1"/>
  <c r="L270" i="1"/>
  <c r="L269" i="1" s="1"/>
  <c r="L268" i="1" s="1"/>
  <c r="I9" i="1"/>
  <c r="I8" i="1" s="1"/>
  <c r="I238" i="1"/>
  <c r="I237" i="1" s="1"/>
  <c r="I254" i="1"/>
  <c r="I258" i="1"/>
  <c r="L271" i="1" l="1"/>
  <c r="L257" i="1"/>
  <c r="L256" i="1" s="1"/>
  <c r="I7" i="1"/>
  <c r="I6" i="1" s="1"/>
  <c r="I257" i="1"/>
  <c r="I256" i="1" s="1"/>
  <c r="I271" i="1"/>
  <c r="I217" i="1"/>
  <c r="I5" i="1" l="1"/>
  <c r="I235" i="1"/>
  <c r="H259" i="1"/>
  <c r="H241" i="1"/>
  <c r="H240" i="1" s="1"/>
  <c r="H159" i="1"/>
  <c r="H154" i="1" s="1"/>
  <c r="H112" i="1" s="1"/>
  <c r="H21" i="1"/>
  <c r="H19" i="1"/>
  <c r="H9" i="1" l="1"/>
  <c r="H8" i="1" s="1"/>
  <c r="H239" i="1"/>
  <c r="H254" i="1" s="1"/>
  <c r="H238" i="1"/>
  <c r="H237" i="1" s="1"/>
  <c r="I287" i="1"/>
  <c r="H258" i="1"/>
  <c r="H271" i="1" s="1"/>
  <c r="D214" i="1"/>
  <c r="H7" i="1" l="1"/>
  <c r="H6" i="1" s="1"/>
  <c r="H235" i="1"/>
  <c r="H257" i="1"/>
  <c r="H256" i="1" s="1"/>
  <c r="H217" i="1"/>
  <c r="L226" i="1"/>
  <c r="L225" i="1" s="1"/>
  <c r="L222" i="1" s="1"/>
  <c r="L221" i="1" s="1"/>
  <c r="L220" i="1" s="1"/>
  <c r="L219" i="1" s="1"/>
  <c r="J259" i="1"/>
  <c r="J241" i="1"/>
  <c r="J240" i="1" s="1"/>
  <c r="J159" i="1"/>
  <c r="J154" i="1" s="1"/>
  <c r="J112" i="1" s="1"/>
  <c r="J19" i="1"/>
  <c r="H5" i="1" l="1"/>
  <c r="J9" i="1"/>
  <c r="J8" i="1" s="1"/>
  <c r="J7" i="1"/>
  <c r="J6" i="1" s="1"/>
  <c r="J239" i="1"/>
  <c r="J238" i="1"/>
  <c r="J237" i="1" s="1"/>
  <c r="J254" i="1"/>
  <c r="L24" i="1"/>
  <c r="L23" i="1" s="1"/>
  <c r="L32" i="1"/>
  <c r="L28" i="1" s="1"/>
  <c r="H287" i="1"/>
  <c r="L41" i="1"/>
  <c r="L115" i="1"/>
  <c r="L113" i="1" s="1"/>
  <c r="L112" i="1" s="1"/>
  <c r="J258" i="1"/>
  <c r="J271" i="1" s="1"/>
  <c r="D75" i="1"/>
  <c r="J235" i="1" l="1"/>
  <c r="J217" i="1"/>
  <c r="J257" i="1"/>
  <c r="J256" i="1" s="1"/>
  <c r="J5" i="1" s="1"/>
  <c r="J287" i="1" l="1"/>
  <c r="L21" i="1" l="1"/>
  <c r="L19" i="1"/>
  <c r="L9" i="1" l="1"/>
  <c r="L8" i="1" s="1"/>
  <c r="L281" i="1"/>
  <c r="G259" i="1"/>
  <c r="G241" i="1"/>
  <c r="G240" i="1" s="1"/>
  <c r="G159" i="1"/>
  <c r="G154" i="1" s="1"/>
  <c r="G112" i="1" s="1"/>
  <c r="G21" i="1"/>
  <c r="G19" i="1"/>
  <c r="L7" i="1" l="1"/>
  <c r="L6" i="1" s="1"/>
  <c r="G9" i="1"/>
  <c r="G8" i="1" s="1"/>
  <c r="G239" i="1"/>
  <c r="G254" i="1"/>
  <c r="G238" i="1"/>
  <c r="G237" i="1" s="1"/>
  <c r="L275" i="1"/>
  <c r="L274" i="1" s="1"/>
  <c r="L273" i="1" s="1"/>
  <c r="L285" i="1"/>
  <c r="G258" i="1"/>
  <c r="G271" i="1" s="1"/>
  <c r="F259" i="1"/>
  <c r="F241" i="1"/>
  <c r="F240" i="1" s="1"/>
  <c r="F159" i="1"/>
  <c r="F154" i="1" s="1"/>
  <c r="F112" i="1" s="1"/>
  <c r="F21" i="1"/>
  <c r="F19" i="1"/>
  <c r="G7" i="1" l="1"/>
  <c r="G6" i="1" s="1"/>
  <c r="F9" i="1"/>
  <c r="F8" i="1" s="1"/>
  <c r="F7" i="1"/>
  <c r="F6" i="1" s="1"/>
  <c r="F239" i="1"/>
  <c r="F238" i="1" s="1"/>
  <c r="F237" i="1" s="1"/>
  <c r="F254" i="1"/>
  <c r="G217" i="1"/>
  <c r="G235" i="1"/>
  <c r="G257" i="1"/>
  <c r="G256" i="1" s="1"/>
  <c r="G5" i="1" s="1"/>
  <c r="F258" i="1"/>
  <c r="F271" i="1" s="1"/>
  <c r="F235" i="1" l="1"/>
  <c r="F257" i="1"/>
  <c r="F256" i="1" s="1"/>
  <c r="F5" i="1" s="1"/>
  <c r="F217" i="1" l="1"/>
  <c r="G287" i="1"/>
  <c r="F287" i="1"/>
  <c r="D281" i="1"/>
  <c r="D279" i="1"/>
  <c r="D277" i="1"/>
  <c r="D276" i="1" s="1"/>
  <c r="D269" i="1"/>
  <c r="D268" i="1" s="1"/>
  <c r="D264" i="1"/>
  <c r="D262" i="1"/>
  <c r="D260" i="1"/>
  <c r="D250" i="1"/>
  <c r="D249" i="1" s="1"/>
  <c r="D241" i="1"/>
  <c r="D227" i="1"/>
  <c r="D225" i="1"/>
  <c r="D223" i="1"/>
  <c r="D211" i="1"/>
  <c r="D208" i="1"/>
  <c r="D203" i="1"/>
  <c r="D201" i="1"/>
  <c r="D199" i="1"/>
  <c r="D194" i="1"/>
  <c r="D191" i="1"/>
  <c r="D188" i="1"/>
  <c r="D185" i="1"/>
  <c r="D180" i="1"/>
  <c r="D175" i="1"/>
  <c r="D162" i="1"/>
  <c r="E159" i="1"/>
  <c r="E154" i="1" s="1"/>
  <c r="E112" i="1" s="1"/>
  <c r="D159" i="1"/>
  <c r="D155" i="1"/>
  <c r="D152" i="1"/>
  <c r="D149" i="1"/>
  <c r="D146" i="1"/>
  <c r="D142" i="1"/>
  <c r="D138" i="1"/>
  <c r="D132" i="1"/>
  <c r="D130" i="1"/>
  <c r="D124" i="1"/>
  <c r="D119" i="1"/>
  <c r="D115" i="1"/>
  <c r="D113" i="1" s="1"/>
  <c r="D109" i="1"/>
  <c r="D107" i="1"/>
  <c r="D106" i="1" s="1"/>
  <c r="D104" i="1"/>
  <c r="D98" i="1"/>
  <c r="D79" i="1"/>
  <c r="D66" i="1"/>
  <c r="D62" i="1"/>
  <c r="D59" i="1"/>
  <c r="D56" i="1"/>
  <c r="D47" i="1"/>
  <c r="D41" i="1"/>
  <c r="D37" i="1"/>
  <c r="D32" i="1"/>
  <c r="D29" i="1"/>
  <c r="D24" i="1"/>
  <c r="D21" i="1"/>
  <c r="D19" i="1"/>
  <c r="D17" i="1"/>
  <c r="D15" i="1"/>
  <c r="D12" i="1"/>
  <c r="D9" i="1" l="1"/>
  <c r="L241" i="1"/>
  <c r="L240" i="1" s="1"/>
  <c r="L239" i="1" s="1"/>
  <c r="E241" i="1"/>
  <c r="E240" i="1" s="1"/>
  <c r="D207" i="1"/>
  <c r="D154" i="1"/>
  <c r="D259" i="1"/>
  <c r="D28" i="1"/>
  <c r="D179" i="1"/>
  <c r="E19" i="1"/>
  <c r="D137" i="1"/>
  <c r="D240" i="1"/>
  <c r="D285" i="1"/>
  <c r="D275" i="1"/>
  <c r="D35" i="1"/>
  <c r="D90" i="1"/>
  <c r="E21" i="1"/>
  <c r="D198" i="1"/>
  <c r="D23" i="1"/>
  <c r="D174" i="1"/>
  <c r="D222" i="1"/>
  <c r="D221" i="1" s="1"/>
  <c r="D220" i="1" s="1"/>
  <c r="D8" i="1" l="1"/>
  <c r="E9" i="1"/>
  <c r="E8" i="1" s="1"/>
  <c r="E239" i="1"/>
  <c r="L254" i="1"/>
  <c r="L238" i="1"/>
  <c r="L237" i="1" s="1"/>
  <c r="L5" i="1" s="1"/>
  <c r="L217" i="1"/>
  <c r="E259" i="1"/>
  <c r="D258" i="1"/>
  <c r="D46" i="1"/>
  <c r="D112" i="1"/>
  <c r="D197" i="1"/>
  <c r="D274" i="1"/>
  <c r="D239" i="1"/>
  <c r="E7" i="1" l="1"/>
  <c r="E6" i="1" s="1"/>
  <c r="D7" i="1"/>
  <c r="E238" i="1"/>
  <c r="E237" i="1" s="1"/>
  <c r="E254" i="1"/>
  <c r="E258" i="1"/>
  <c r="E271" i="1" s="1"/>
  <c r="E217" i="1"/>
  <c r="D257" i="1"/>
  <c r="D271" i="1"/>
  <c r="D273" i="1"/>
  <c r="D196" i="1"/>
  <c r="D6" i="1" s="1"/>
  <c r="D254" i="1"/>
  <c r="D238" i="1"/>
  <c r="L235" i="1" l="1"/>
  <c r="L287" i="1"/>
  <c r="D217" i="1"/>
  <c r="E257" i="1"/>
  <c r="E235" i="1"/>
  <c r="D256" i="1"/>
  <c r="D237" i="1"/>
  <c r="D219" i="1"/>
  <c r="D287" i="1" l="1"/>
  <c r="E256" i="1"/>
  <c r="D5" i="1"/>
  <c r="D235" i="1"/>
  <c r="E5" i="1" l="1"/>
  <c r="E287" i="1"/>
</calcChain>
</file>

<file path=xl/sharedStrings.xml><?xml version="1.0" encoding="utf-8"?>
<sst xmlns="http://schemas.openxmlformats.org/spreadsheetml/2006/main" count="489" uniqueCount="380">
  <si>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</si>
  <si>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</si>
  <si>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</si>
  <si>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</si>
  <si>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</si>
  <si>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</si>
  <si>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</si>
  <si>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</si>
  <si>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</si>
  <si>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</si>
  <si>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</si>
  <si>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</si>
  <si>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</si>
  <si>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</si>
  <si>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</si>
  <si>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</si>
  <si>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</si>
  <si>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</si>
  <si>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</si>
  <si>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</si>
  <si>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</si>
  <si>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</si>
  <si>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</si>
  <si>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</si>
  <si>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</si>
  <si>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</si>
  <si>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</si>
  <si>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</si>
  <si>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</si>
  <si>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</si>
  <si>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</si>
  <si>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</si>
  <si>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</si>
  <si>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</si>
  <si>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</si>
  <si>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</si>
  <si>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</si>
  <si>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</si>
  <si>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</si>
  <si>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</si>
  <si>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</si>
  <si>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</si>
  <si>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</si>
  <si>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</si>
  <si>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</si>
  <si>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</si>
  <si>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</si>
  <si>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</si>
  <si>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</si>
  <si>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</si>
  <si>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</si>
  <si>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</si>
  <si>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</si>
  <si>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</si>
  <si>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</si>
  <si>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</si>
  <si>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</si>
  <si>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</si>
  <si>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</si>
  <si>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</si>
  <si>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</si>
  <si>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</si>
  <si>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</si>
  <si>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</si>
  <si>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</si>
  <si>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</si>
  <si>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</si>
  <si>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</si>
  <si>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</si>
  <si>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</si>
  <si>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</si>
  <si>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</si>
  <si>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</si>
  <si>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</si>
  <si>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</si>
  <si>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</si>
  <si>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</si>
  <si>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</si>
  <si>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</si>
  <si>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</si>
  <si>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</si>
  <si>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</si>
  <si>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</si>
  <si>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</si>
  <si>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</si>
  <si>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</si>
  <si>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</si>
  <si>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</si>
  <si>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</si>
  <si>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</si>
  <si>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</si>
  <si>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</si>
  <si>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</si>
  <si>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</si>
  <si>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</si>
  <si>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</si>
  <si>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</si>
  <si>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</si>
  <si>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</si>
  <si>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</si>
  <si>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</si>
  <si>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</si>
  <si>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</si>
  <si>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</si>
  <si>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</si>
  <si>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</si>
  <si>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</si>
  <si>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</si>
  <si>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</si>
  <si>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</si>
  <si>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</si>
  <si>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</si>
  <si>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</si>
  <si>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</si>
  <si>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</si>
  <si>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</si>
  <si>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</si>
  <si>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</si>
  <si>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</si>
  <si>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</si>
  <si>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</si>
  <si>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</si>
  <si>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</si>
  <si>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</si>
  <si>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</si>
  <si>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</si>
  <si>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</si>
  <si>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</si>
  <si>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</si>
  <si>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</si>
  <si>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</si>
  <si>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</si>
  <si>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</si>
  <si>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</si>
  <si>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</si>
  <si>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</si>
  <si>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</si>
  <si>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</si>
  <si>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</si>
  <si>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</si>
  <si>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</si>
  <si>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</si>
  <si>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</si>
  <si>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</si>
  <si>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</si>
  <si>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</si>
  <si>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</si>
  <si>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</si>
  <si>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</si>
  <si>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</si>
  <si>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</si>
  <si>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</si>
  <si>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</si>
  <si>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</si>
  <si>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</si>
  <si>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</si>
  <si>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</si>
  <si>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</si>
  <si>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</si>
  <si>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</si>
  <si>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</si>
  <si>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</si>
  <si>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</si>
  <si>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</si>
  <si>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</si>
  <si>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</si>
  <si>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</si>
  <si>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</si>
  <si>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</si>
  <si>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</si>
  <si>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</si>
  <si>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</si>
  <si>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</si>
  <si>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</si>
  <si>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</si>
  <si>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</si>
  <si>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</si>
  <si>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</si>
  <si>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</si>
  <si>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</si>
  <si>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</si>
  <si>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</si>
  <si>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</si>
  <si>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</si>
  <si>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</si>
  <si>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</si>
  <si>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</si>
  <si>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</si>
  <si>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</si>
  <si>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</si>
  <si>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</si>
  <si>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</si>
  <si>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</si>
  <si>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</si>
  <si>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</si>
  <si>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</si>
  <si>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</si>
  <si>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</si>
  <si>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</si>
  <si>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</si>
  <si>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</si>
  <si>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</si>
  <si>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</si>
  <si>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</si>
  <si>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</si>
  <si>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</si>
  <si>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</si>
  <si>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</si>
  <si>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</si>
  <si>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</si>
  <si>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</si>
  <si>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</si>
  <si>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</si>
  <si>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</si>
  <si>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</si>
  <si>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</si>
  <si>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</si>
  <si>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</si>
  <si>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</si>
  <si>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</si>
  <si>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</si>
  <si>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</si>
  <si>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</si>
  <si>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</si>
  <si>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</si>
  <si>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</si>
  <si>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</si>
  <si>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</si>
  <si>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</si>
  <si>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</si>
  <si>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</si>
  <si>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</si>
  <si>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</si>
  <si>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</si>
  <si>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</si>
  <si>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</si>
  <si>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</si>
  <si>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</si>
  <si>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</si>
  <si>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</si>
  <si>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</si>
  <si>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</si>
  <si>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</si>
  <si>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</si>
  <si>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</si>
  <si>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</si>
  <si>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</si>
  <si>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</si>
  <si>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</si>
  <si>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</si>
  <si>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</si>
  <si>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</si>
  <si>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</si>
  <si>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</si>
  <si>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</si>
  <si>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</si>
  <si>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</si>
  <si>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</si>
  <si>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</si>
  <si>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</si>
  <si>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</si>
  <si>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</si>
  <si>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</si>
  <si>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</si>
  <si>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</si>
  <si>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</si>
  <si>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</si>
  <si>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</si>
  <si>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</si>
  <si>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</si>
  <si>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</si>
  <si>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</si>
  <si>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</si>
  <si>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</si>
  <si>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</si>
  <si>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</si>
  <si>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</si>
  <si>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</si>
  <si>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</si>
  <si>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</si>
  <si>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</si>
  <si>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</si>
  <si>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</si>
  <si>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</si>
  <si>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</si>
  <si>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</si>
  <si>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</si>
  <si>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</si>
  <si>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</si>
  <si>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</si>
  <si>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</si>
  <si>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</si>
  <si>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</si>
  <si>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</si>
  <si>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</si>
  <si>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</si>
  <si>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</si>
  <si>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</si>
  <si>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</si>
  <si>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</si>
  <si>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</si>
  <si>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</si>
  <si>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</si>
  <si>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</si>
  <si>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</si>
  <si>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</si>
  <si>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</si>
  <si>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</si>
  <si>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</si>
  <si>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</si>
  <si>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</si>
  <si>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</si>
  <si>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</si>
  <si>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</si>
  <si>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</si>
  <si>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</si>
  <si>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</si>
  <si>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</si>
  <si>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</si>
  <si>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</si>
  <si>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</si>
  <si>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</si>
  <si>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</si>
  <si>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</si>
  <si>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</si>
  <si>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</si>
  <si>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</si>
  <si>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</si>
  <si>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</si>
  <si>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</si>
  <si>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</si>
  <si>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</si>
  <si>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</si>
  <si>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</si>
  <si>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</si>
  <si>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</si>
  <si>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</si>
  <si>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</si>
  <si>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</si>
  <si>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</si>
  <si>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</si>
  <si>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</si>
  <si>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</si>
  <si>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</si>
  <si>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</si>
  <si>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</si>
  <si>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</si>
  <si>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</si>
  <si>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</si>
  <si>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</si>
  <si>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</si>
  <si>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</si>
  <si>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</si>
  <si>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</si>
  <si>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</si>
  <si>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t>ENERO</t>
  </si>
  <si>
    <t>TOTAL EJECUTADO</t>
  </si>
  <si>
    <t>Alexi Martinez Olivo</t>
  </si>
  <si>
    <t>FEBRERO</t>
  </si>
  <si>
    <t>Mantenimiento y reparación de equipos industriales y producción</t>
  </si>
  <si>
    <t>Dirección Financiera</t>
  </si>
  <si>
    <t>Revisado por:</t>
  </si>
  <si>
    <t>Deysis Matos</t>
  </si>
  <si>
    <t>Aprobado por:</t>
  </si>
  <si>
    <t>Director Financiero</t>
  </si>
  <si>
    <t xml:space="preserve">Departamento Presupuesto </t>
  </si>
  <si>
    <t xml:space="preserve"> Encargada</t>
  </si>
  <si>
    <t>Realizado por:</t>
  </si>
  <si>
    <t xml:space="preserve">o, en los casos de gastos sin contraprestación, por haberse cumplido los requisitos reglamento de la ley. </t>
  </si>
  <si>
    <t>MARZO</t>
  </si>
  <si>
    <r>
      <t xml:space="preserve">*Presupuesto Aprobado: </t>
    </r>
    <r>
      <rPr>
        <sz val="10"/>
        <color theme="1"/>
        <rFont val="Arial"/>
        <family val="2"/>
      </rPr>
      <t>Se refiere al presupuesto aprobado en la Ley.</t>
    </r>
  </si>
  <si>
    <r>
      <t>*Presupuesto Modificado:</t>
    </r>
    <r>
      <rPr>
        <sz val="10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</si>
  <si>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10"/>
        <color theme="1"/>
        <rFont val="Arial"/>
        <family val="2"/>
      </rPr>
      <t xml:space="preserve">Son los recursos financieros que surgen con la obligación de pago con la recepcion de conformidad de obras, bienes y oportunamente contratados 
</t>
    </r>
  </si>
  <si>
    <t>ABRIL</t>
  </si>
  <si>
    <t>MAYO</t>
  </si>
  <si>
    <t>JUNIO</t>
  </si>
  <si>
    <r>
      <rPr>
        <b/>
        <sz val="10"/>
        <color theme="1"/>
        <rFont val="Arial"/>
        <family val="2"/>
      </rPr>
      <t>**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Reclasificación en las cuentas</t>
    </r>
    <r>
      <rPr>
        <sz val="10"/>
        <color theme="1"/>
        <rFont val="Arial"/>
        <family val="2"/>
      </rPr>
      <t xml:space="preserve"> 2.2.7.2.08 y 2.6.5.4.1, por un monto de RD$990.00</t>
    </r>
  </si>
  <si>
    <t>JULIO</t>
  </si>
  <si>
    <t>Génesis Bugue</t>
  </si>
  <si>
    <t>Auxiliar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</si>
</sst>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sz val="12"/>
      <color theme="1"/>
      <name val="Times New Roman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  <xf numFmtId="0" fontId="8" fillId="0" borderId="0"/>
  </cellStyleXfs>
  <cellXfs count="167">
    <xf numFmtId="0" fontId="0" fillId="0" borderId="0" xfId="0"/>
    <xf numFmtId="0" fontId="2" fillId="2" borderId="1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2" fillId="3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left" vertical="center"/>
    </xf>
    <xf numFmtId="39" fontId="3" fillId="3" borderId="6" xfId="1" applyNumberFormat="1" applyFont="1" applyFill="1" applyBorder="1" applyAlignment="1">
      <alignment vertical="center"/>
    </xf>
    <xf numFmtId="0" fontId="4" fillId="0" borderId="0" xfId="0" applyFont="1" applyFill="1"/>
    <xf numFmtId="49" fontId="2" fillId="4" borderId="7" xfId="2" applyNumberFormat="1" applyFont="1" applyFill="1" applyBorder="1" applyAlignment="1">
      <alignment horizontal="center" vertical="center"/>
    </xf>
    <xf numFmtId="0" fontId="2" fillId="4" borderId="8" xfId="2" applyFont="1" applyFill="1" applyBorder="1" applyAlignment="1">
      <alignment vertical="center"/>
    </xf>
    <xf numFmtId="39" fontId="3" fillId="4" borderId="8" xfId="1" applyNumberFormat="1" applyFont="1" applyFill="1" applyBorder="1" applyAlignment="1">
      <alignment vertical="center"/>
    </xf>
    <xf numFmtId="43" fontId="4" fillId="0" borderId="0" xfId="1" applyFont="1"/>
    <xf numFmtId="0" fontId="2" fillId="5" borderId="7" xfId="2" applyFont="1" applyFill="1" applyBorder="1" applyAlignment="1">
      <alignment horizontal="center"/>
    </xf>
    <xf numFmtId="0" fontId="2" fillId="5" borderId="8" xfId="2" applyFont="1" applyFill="1" applyBorder="1" applyAlignment="1">
      <alignment horizontal="left"/>
    </xf>
    <xf numFmtId="39" fontId="3" fillId="5" borderId="8" xfId="1" applyNumberFormat="1" applyFont="1" applyFill="1" applyBorder="1" applyAlignment="1"/>
    <xf numFmtId="39" fontId="3" fillId="0" borderId="0" xfId="1" applyNumberFormat="1" applyFont="1" applyFill="1" applyBorder="1" applyAlignment="1"/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left"/>
    </xf>
    <xf numFmtId="39" fontId="3" fillId="2" borderId="8" xfId="1" applyNumberFormat="1" applyFont="1" applyFill="1" applyBorder="1" applyAlignment="1"/>
    <xf numFmtId="0" fontId="2" fillId="0" borderId="7" xfId="2" applyFont="1" applyFill="1" applyBorder="1" applyAlignment="1">
      <alignment horizontal="center"/>
    </xf>
    <xf numFmtId="39" fontId="2" fillId="0" borderId="8" xfId="2" applyNumberFormat="1" applyFont="1" applyFill="1" applyBorder="1" applyAlignment="1">
      <alignment horizontal="left"/>
    </xf>
    <xf numFmtId="39" fontId="3" fillId="0" borderId="8" xfId="1" applyNumberFormat="1" applyFont="1" applyFill="1" applyBorder="1" applyAlignment="1"/>
    <xf numFmtId="0" fontId="5" fillId="0" borderId="7" xfId="2" applyFont="1" applyFill="1" applyBorder="1" applyAlignment="1">
      <alignment horizontal="center"/>
    </xf>
    <xf numFmtId="39" fontId="5" fillId="0" borderId="8" xfId="2" applyNumberFormat="1" applyFont="1" applyFill="1" applyBorder="1" applyAlignment="1">
      <alignment horizontal="left"/>
    </xf>
    <xf numFmtId="39" fontId="4" fillId="0" borderId="8" xfId="1" applyNumberFormat="1" applyFont="1" applyFill="1" applyBorder="1" applyAlignment="1"/>
    <xf numFmtId="39" fontId="4" fillId="0" borderId="0" xfId="0" applyNumberFormat="1" applyFont="1" applyFill="1" applyBorder="1"/>
    <xf numFmtId="0" fontId="4" fillId="0" borderId="0" xfId="0" applyFont="1" applyFill="1" applyBorder="1"/>
    <xf numFmtId="39" fontId="2" fillId="0" borderId="8" xfId="2" applyNumberFormat="1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43" fontId="4" fillId="0" borderId="0" xfId="0" applyNumberFormat="1" applyFont="1" applyFill="1" applyBorder="1"/>
    <xf numFmtId="39" fontId="5" fillId="0" borderId="8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43" fontId="4" fillId="0" borderId="0" xfId="1" applyFont="1" applyFill="1" applyBorder="1"/>
    <xf numFmtId="39" fontId="5" fillId="0" borderId="8" xfId="2" applyNumberFormat="1" applyFont="1" applyFill="1" applyBorder="1" applyAlignment="1">
      <alignment horizontal="left" wrapText="1"/>
    </xf>
    <xf numFmtId="39" fontId="4" fillId="0" borderId="8" xfId="1" applyNumberFormat="1" applyFont="1" applyFill="1" applyBorder="1" applyAlignment="1">
      <alignment wrapText="1"/>
    </xf>
    <xf numFmtId="39" fontId="2" fillId="0" borderId="8" xfId="2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/>
    <xf numFmtId="39" fontId="2" fillId="0" borderId="0" xfId="0" applyNumberFormat="1" applyFont="1" applyFill="1" applyBorder="1" applyAlignment="1">
      <alignment vertical="center"/>
    </xf>
    <xf numFmtId="39" fontId="2" fillId="2" borderId="8" xfId="2" applyNumberFormat="1" applyFont="1" applyFill="1" applyBorder="1" applyAlignment="1">
      <alignment horizontal="left" vertical="center"/>
    </xf>
    <xf numFmtId="39" fontId="2" fillId="0" borderId="0" xfId="0" applyNumberFormat="1" applyFont="1" applyFill="1" applyBorder="1" applyAlignment="1"/>
    <xf numFmtId="0" fontId="5" fillId="0" borderId="7" xfId="0" applyFont="1" applyFill="1" applyBorder="1" applyAlignment="1">
      <alignment horizontal="center"/>
    </xf>
    <xf numFmtId="39" fontId="5" fillId="0" borderId="8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39" fontId="2" fillId="2" borderId="8" xfId="0" applyNumberFormat="1" applyFont="1" applyFill="1" applyBorder="1" applyAlignment="1">
      <alignment vertical="center"/>
    </xf>
    <xf numFmtId="43" fontId="3" fillId="0" borderId="0" xfId="1" applyFont="1" applyFill="1" applyBorder="1"/>
    <xf numFmtId="0" fontId="2" fillId="0" borderId="7" xfId="0" applyFont="1" applyFill="1" applyBorder="1" applyAlignment="1">
      <alignment horizontal="center"/>
    </xf>
    <xf numFmtId="39" fontId="2" fillId="0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vertical="center"/>
    </xf>
    <xf numFmtId="39" fontId="2" fillId="0" borderId="0" xfId="0" applyNumberFormat="1" applyFont="1" applyFill="1" applyBorder="1" applyAlignment="1">
      <alignment vertical="center" wrapText="1"/>
    </xf>
    <xf numFmtId="39" fontId="2" fillId="0" borderId="0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>
      <alignment vertical="center" wrapText="1"/>
    </xf>
    <xf numFmtId="39" fontId="5" fillId="0" borderId="8" xfId="1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39" fontId="5" fillId="0" borderId="8" xfId="0" applyNumberFormat="1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/>
    </xf>
    <xf numFmtId="39" fontId="2" fillId="5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wrapText="1"/>
    </xf>
    <xf numFmtId="43" fontId="4" fillId="0" borderId="0" xfId="0" applyNumberFormat="1" applyFont="1"/>
    <xf numFmtId="39" fontId="2" fillId="2" borderId="8" xfId="0" applyNumberFormat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39" fontId="4" fillId="0" borderId="8" xfId="1" applyNumberFormat="1" applyFont="1" applyFill="1" applyBorder="1" applyAlignment="1">
      <alignment horizontal="right"/>
    </xf>
    <xf numFmtId="39" fontId="5" fillId="0" borderId="8" xfId="0" applyNumberFormat="1" applyFont="1" applyBorder="1" applyAlignment="1">
      <alignment horizontal="left" wrapText="1"/>
    </xf>
    <xf numFmtId="39" fontId="5" fillId="0" borderId="8" xfId="0" applyNumberFormat="1" applyFont="1" applyFill="1" applyBorder="1" applyAlignment="1">
      <alignment horizontal="left" wrapText="1"/>
    </xf>
    <xf numFmtId="39" fontId="5" fillId="0" borderId="8" xfId="0" applyNumberFormat="1" applyFont="1" applyBorder="1" applyAlignment="1">
      <alignment horizontal="left"/>
    </xf>
    <xf numFmtId="39" fontId="2" fillId="2" borderId="8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39" fontId="2" fillId="0" borderId="8" xfId="0" applyNumberFormat="1" applyFont="1" applyBorder="1" applyAlignment="1">
      <alignment vertical="center"/>
    </xf>
    <xf numFmtId="39" fontId="5" fillId="0" borderId="8" xfId="0" applyNumberFormat="1" applyFont="1" applyBorder="1" applyAlignment="1">
      <alignment vertical="center"/>
    </xf>
    <xf numFmtId="39" fontId="4" fillId="0" borderId="0" xfId="0" applyNumberFormat="1" applyFont="1"/>
    <xf numFmtId="39" fontId="5" fillId="0" borderId="8" xfId="0" applyNumberFormat="1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/>
    <xf numFmtId="39" fontId="2" fillId="0" borderId="8" xfId="0" applyNumberFormat="1" applyFont="1" applyBorder="1" applyAlignment="1">
      <alignment vertical="center" wrapText="1"/>
    </xf>
    <xf numFmtId="39" fontId="3" fillId="0" borderId="8" xfId="1" applyNumberFormat="1" applyFont="1" applyBorder="1" applyAlignment="1"/>
    <xf numFmtId="39" fontId="5" fillId="0" borderId="8" xfId="0" applyNumberFormat="1" applyFont="1" applyBorder="1" applyAlignment="1">
      <alignment wrapText="1"/>
    </xf>
    <xf numFmtId="39" fontId="2" fillId="5" borderId="8" xfId="0" applyNumberFormat="1" applyFont="1" applyFill="1" applyBorder="1" applyAlignment="1">
      <alignment vertical="center" wrapText="1"/>
    </xf>
    <xf numFmtId="39" fontId="3" fillId="2" borderId="8" xfId="1" applyNumberFormat="1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39" fontId="2" fillId="5" borderId="8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39" fontId="3" fillId="2" borderId="8" xfId="1" applyNumberFormat="1" applyFont="1" applyFill="1" applyBorder="1" applyAlignment="1">
      <alignment vertical="center"/>
    </xf>
    <xf numFmtId="39" fontId="5" fillId="0" borderId="8" xfId="0" applyNumberFormat="1" applyFont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39" fontId="3" fillId="4" borderId="8" xfId="1" applyNumberFormat="1" applyFont="1" applyFill="1" applyBorder="1" applyAlignment="1"/>
    <xf numFmtId="0" fontId="2" fillId="5" borderId="8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39" fontId="5" fillId="0" borderId="8" xfId="0" applyNumberFormat="1" applyFont="1" applyFill="1" applyBorder="1" applyAlignment="1">
      <alignment horizontal="left"/>
    </xf>
    <xf numFmtId="3" fontId="4" fillId="0" borderId="0" xfId="0" applyNumberFormat="1" applyFont="1"/>
    <xf numFmtId="0" fontId="2" fillId="6" borderId="7" xfId="0" applyFont="1" applyFill="1" applyBorder="1" applyAlignment="1">
      <alignment horizontal="left" vertical="center"/>
    </xf>
    <xf numFmtId="39" fontId="2" fillId="6" borderId="8" xfId="0" applyNumberFormat="1" applyFont="1" applyFill="1" applyBorder="1" applyAlignment="1">
      <alignment vertical="center"/>
    </xf>
    <xf numFmtId="39" fontId="3" fillId="6" borderId="8" xfId="1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/>
    </xf>
    <xf numFmtId="39" fontId="2" fillId="6" borderId="8" xfId="0" applyNumberFormat="1" applyFont="1" applyFill="1" applyBorder="1" applyAlignment="1">
      <alignment horizontal="center" vertical="center"/>
    </xf>
    <xf numFmtId="39" fontId="3" fillId="6" borderId="8" xfId="1" applyNumberFormat="1" applyFont="1" applyFill="1" applyBorder="1" applyAlignment="1"/>
    <xf numFmtId="39" fontId="2" fillId="6" borderId="8" xfId="0" applyNumberFormat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/>
    </xf>
    <xf numFmtId="0" fontId="2" fillId="6" borderId="8" xfId="2" applyFont="1" applyFill="1" applyBorder="1" applyAlignment="1">
      <alignment horizontal="left" wrapText="1"/>
    </xf>
    <xf numFmtId="49" fontId="2" fillId="4" borderId="7" xfId="2" applyNumberFormat="1" applyFont="1" applyFill="1" applyBorder="1" applyAlignment="1">
      <alignment horizontal="center"/>
    </xf>
    <xf numFmtId="39" fontId="2" fillId="5" borderId="8" xfId="0" applyNumberFormat="1" applyFont="1" applyFill="1" applyBorder="1" applyAlignment="1"/>
    <xf numFmtId="49" fontId="2" fillId="6" borderId="7" xfId="2" applyNumberFormat="1" applyFont="1" applyFill="1" applyBorder="1" applyAlignment="1">
      <alignment horizontal="center"/>
    </xf>
    <xf numFmtId="0" fontId="2" fillId="6" borderId="8" xfId="2" applyFont="1" applyFill="1" applyBorder="1" applyAlignment="1">
      <alignment horizontal="left" vertical="center" wrapText="1"/>
    </xf>
    <xf numFmtId="0" fontId="5" fillId="3" borderId="7" xfId="0" applyFont="1" applyFill="1" applyBorder="1" applyAlignment="1"/>
    <xf numFmtId="0" fontId="5" fillId="3" borderId="8" xfId="0" applyFont="1" applyFill="1" applyBorder="1" applyAlignment="1">
      <alignment vertical="center"/>
    </xf>
    <xf numFmtId="39" fontId="4" fillId="3" borderId="8" xfId="1" applyNumberFormat="1" applyFont="1" applyFill="1" applyBorder="1" applyAlignment="1"/>
    <xf numFmtId="0" fontId="2" fillId="3" borderId="9" xfId="0" applyFont="1" applyFill="1" applyBorder="1" applyAlignment="1">
      <alignment horizontal="left"/>
    </xf>
    <xf numFmtId="39" fontId="2" fillId="3" borderId="10" xfId="0" applyNumberFormat="1" applyFont="1" applyFill="1" applyBorder="1" applyAlignment="1">
      <alignment horizontal="center" vertical="center"/>
    </xf>
    <xf numFmtId="39" fontId="3" fillId="3" borderId="10" xfId="1" applyNumberFormat="1" applyFont="1" applyFill="1" applyBorder="1" applyAlignment="1"/>
    <xf numFmtId="43" fontId="3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43" fontId="3" fillId="2" borderId="2" xfId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43" fontId="3" fillId="0" borderId="0" xfId="1" applyFont="1" applyAlignment="1"/>
    <xf numFmtId="43" fontId="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9" fontId="4" fillId="0" borderId="0" xfId="0" applyNumberFormat="1" applyFont="1" applyFill="1"/>
    <xf numFmtId="49" fontId="2" fillId="7" borderId="7" xfId="2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vertical="center"/>
    </xf>
    <xf numFmtId="39" fontId="3" fillId="7" borderId="8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39" fontId="2" fillId="0" borderId="8" xfId="0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horizontal="left" vertical="center" wrapText="1"/>
    </xf>
    <xf numFmtId="49" fontId="2" fillId="7" borderId="7" xfId="2" applyNumberFormat="1" applyFont="1" applyFill="1" applyBorder="1" applyAlignment="1">
      <alignment horizontal="center"/>
    </xf>
    <xf numFmtId="39" fontId="3" fillId="7" borderId="8" xfId="1" applyNumberFormat="1" applyFont="1" applyFill="1" applyBorder="1" applyAlignment="1"/>
    <xf numFmtId="0" fontId="2" fillId="4" borderId="8" xfId="2" applyFont="1" applyFill="1" applyBorder="1" applyAlignment="1">
      <alignment horizontal="left" wrapText="1"/>
    </xf>
    <xf numFmtId="0" fontId="2" fillId="7" borderId="8" xfId="2" applyFont="1" applyFill="1" applyBorder="1" applyAlignment="1">
      <alignment wrapText="1"/>
    </xf>
    <xf numFmtId="49" fontId="2" fillId="0" borderId="7" xfId="2" applyNumberFormat="1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5" fillId="4" borderId="7" xfId="2" applyFont="1" applyFill="1" applyBorder="1" applyAlignment="1">
      <alignment horizontal="center"/>
    </xf>
    <xf numFmtId="39" fontId="4" fillId="4" borderId="8" xfId="1" applyNumberFormat="1" applyFont="1" applyFill="1" applyBorder="1" applyAlignment="1"/>
    <xf numFmtId="0" fontId="5" fillId="8" borderId="7" xfId="2" applyFont="1" applyFill="1" applyBorder="1" applyAlignment="1">
      <alignment horizontal="center"/>
    </xf>
    <xf numFmtId="39" fontId="4" fillId="8" borderId="8" xfId="1" applyNumberFormat="1" applyFont="1" applyFill="1" applyBorder="1" applyAlignment="1"/>
    <xf numFmtId="39" fontId="5" fillId="4" borderId="8" xfId="2" applyNumberFormat="1" applyFont="1" applyFill="1" applyBorder="1" applyAlignment="1">
      <alignment horizontal="left" vertical="center"/>
    </xf>
    <xf numFmtId="0" fontId="5" fillId="7" borderId="7" xfId="2" applyFont="1" applyFill="1" applyBorder="1" applyAlignment="1">
      <alignment horizontal="center"/>
    </xf>
    <xf numFmtId="39" fontId="4" fillId="7" borderId="8" xfId="1" applyNumberFormat="1" applyFont="1" applyFill="1" applyBorder="1" applyAlignment="1"/>
    <xf numFmtId="39" fontId="5" fillId="7" borderId="8" xfId="2" applyNumberFormat="1" applyFont="1" applyFill="1" applyBorder="1" applyAlignment="1">
      <alignment horizontal="left"/>
    </xf>
    <xf numFmtId="0" fontId="5" fillId="9" borderId="7" xfId="2" applyFont="1" applyFill="1" applyBorder="1" applyAlignment="1">
      <alignment horizontal="center"/>
    </xf>
    <xf numFmtId="39" fontId="5" fillId="9" borderId="8" xfId="2" applyNumberFormat="1" applyFont="1" applyFill="1" applyBorder="1" applyAlignment="1">
      <alignment horizontal="left"/>
    </xf>
    <xf numFmtId="39" fontId="4" fillId="9" borderId="8" xfId="1" applyNumberFormat="1" applyFont="1" applyFill="1" applyBorder="1" applyAlignment="1"/>
    <xf numFmtId="39" fontId="5" fillId="8" borderId="8" xfId="2" applyNumberFormat="1" applyFont="1" applyFill="1" applyBorder="1" applyAlignment="1">
      <alignment horizontal="left"/>
    </xf>
    <xf numFmtId="43" fontId="6" fillId="0" borderId="0" xfId="0" applyNumberFormat="1" applyFont="1"/>
    <xf numFmtId="39" fontId="5" fillId="0" borderId="8" xfId="2" applyNumberFormat="1" applyFont="1" applyFill="1" applyBorder="1" applyAlignment="1"/>
    <xf numFmtId="39" fontId="7" fillId="0" borderId="8" xfId="1" applyNumberFormat="1" applyFont="1" applyFill="1" applyBorder="1" applyAlignment="1"/>
    <xf numFmtId="39" fontId="4" fillId="0" borderId="8" xfId="0" applyNumberFormat="1" applyFont="1" applyFill="1" applyBorder="1" applyAlignment="1">
      <alignment horizontal="left" wrapText="1"/>
    </xf>
    <xf numFmtId="43" fontId="3" fillId="0" borderId="0" xfId="1" applyFont="1"/>
    <xf numFmtId="43" fontId="4" fillId="0" borderId="8" xfId="1" applyFont="1" applyFill="1" applyBorder="1" applyAlignment="1"/>
    <xf numFmtId="43" fontId="7" fillId="0" borderId="8" xfId="1" applyFont="1" applyFill="1" applyBorder="1" applyAlignment="1"/>
    <xf numFmtId="43" fontId="5" fillId="0" borderId="8" xfId="1" applyFont="1" applyFill="1" applyBorder="1" applyAlignment="1"/>
    <xf numFmtId="39" fontId="4" fillId="6" borderId="8" xfId="1" applyNumberFormat="1" applyFont="1" applyFill="1" applyBorder="1" applyAlignment="1"/>
    <xf numFmtId="0" fontId="9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39" fontId="4" fillId="0" borderId="8" xfId="0" applyNumberFormat="1" applyFont="1" applyBorder="1" applyAlignment="1">
      <alignment wrapText="1"/>
    </xf>
  </cellXfs>
  <cellStyles count="4">
    <cellStyle name="Millares" xfId="1" builtinId="3"/>
    <cellStyle name="Normal" xfId="0" builtinId="0"/>
    <cellStyle name="Normal 2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T305"/>
  <sheetViews>
    <sheetView showGridLines="0" tabSelected="1" topLeftCell="A280" zoomScaleNormal="100" workbookViewId="0">
      <selection activeCell="C302" sqref="C302"/>
    </sheetView>
  </sheetViews>
  <sheetFormatPr baseColWidth="10" defaultRowHeight="12.75" x14ac:dyDescent="0.2"/>
  <cols>
    <col min="1" max="1" width="4.5703125" style="3" customWidth="1"/>
    <col min="2" max="2" width="13.28515625" style="3" customWidth="1"/>
    <col min="3" max="3" width="55.85546875" style="3" customWidth="1"/>
    <col min="4" max="4" width="19.42578125" style="3" customWidth="1"/>
    <col min="5" max="12" width="16.5703125" style="3" customWidth="1"/>
    <col min="13" max="13" width="16.85546875" style="3" bestFit="1" customWidth="1"/>
    <col min="14" max="14" width="14.85546875" style="3" bestFit="1" customWidth="1"/>
    <col min="15" max="15" width="15.42578125" style="3" bestFit="1" customWidth="1"/>
    <col min="16" max="16" width="16.5703125" style="3" bestFit="1" customWidth="1"/>
    <col min="17" max="17" width="14.85546875" style="3" bestFit="1" customWidth="1"/>
    <col min="18" max="18" width="13.85546875" style="3" bestFit="1" customWidth="1"/>
    <col min="19" max="16384" width="11.42578125" style="3"/>
  </cols>
  <sheetData>
    <row r="3" spans="2:20" x14ac:dyDescent="0.2">
      <c r="B3" s="1"/>
      <c r="C3" s="5"/>
      <c r="D3" s="2"/>
      <c r="E3" s="2"/>
      <c r="F3" s="2"/>
      <c r="G3" s="2"/>
      <c r="H3" s="2"/>
      <c r="I3" s="2"/>
      <c r="J3" s="2"/>
      <c r="K3" s="2"/>
      <c r="L3" s="116"/>
    </row>
    <row r="4" spans="2:20" ht="30" customHeight="1" x14ac:dyDescent="0.2">
      <c r="B4" s="4" t="s">
        <v>0</v>
      </c>
      <c r="C4" s="5" t="s">
        <v>1</v>
      </c>
      <c r="D4" s="6" t="s">
        <v>2</v>
      </c>
      <c r="E4" s="7" t="s">
        <v>355</v>
      </c>
      <c r="F4" s="7" t="s">
        <v>358</v>
      </c>
      <c r="G4" s="7" t="s">
        <v>369</v>
      </c>
      <c r="H4" s="7" t="s">
        <v>373</v>
      </c>
      <c r="I4" s="7" t="s">
        <v>374</v>
      </c>
      <c r="J4" s="7" t="s">
        <v>375</v>
      </c>
      <c r="K4" s="7" t="s">
        <v>377</v>
      </c>
      <c r="L4" s="7" t="s">
        <v>356</v>
      </c>
    </row>
    <row r="5" spans="2:20" ht="15.75" customHeight="1" x14ac:dyDescent="0.2">
      <c r="B5" s="8">
        <v>11</v>
      </c>
      <c r="C5" s="9" t="s">
        <v>3</v>
      </c>
      <c r="D5" s="10">
        <f t="shared" ref="D5" si="0">+D6+D219+D237+D256+D273</f>
        <v>1193399381</v>
      </c>
      <c r="E5" s="10">
        <f t="shared" ref="E5:L5" si="1">+E6+E219+E237+E256+E273</f>
        <v>62391657.117546603</v>
      </c>
      <c r="F5" s="10">
        <f t="shared" si="1"/>
        <v>80242069.667600006</v>
      </c>
      <c r="G5" s="10">
        <f t="shared" si="1"/>
        <v>91029219.024218515</v>
      </c>
      <c r="H5" s="10">
        <f t="shared" si="1"/>
        <v>71839037.60514316</v>
      </c>
      <c r="I5" s="10">
        <f t="shared" si="1"/>
        <v>82528071.718080893</v>
      </c>
      <c r="J5" s="10">
        <f t="shared" si="1"/>
        <v>91956551.653099999</v>
      </c>
      <c r="K5" s="10">
        <f>+K6+K219+K237+K256+K273</f>
        <v>101951178.24831219</v>
      </c>
      <c r="L5" s="10">
        <f t="shared" si="1"/>
        <v>581937785.03400135</v>
      </c>
      <c r="M5" s="113"/>
      <c r="N5" s="155"/>
    </row>
    <row r="6" spans="2:20" ht="12.75" customHeight="1" x14ac:dyDescent="0.2">
      <c r="B6" s="130" t="s">
        <v>4</v>
      </c>
      <c r="C6" s="131" t="s">
        <v>5</v>
      </c>
      <c r="D6" s="132">
        <f>+D7+D196+D214</f>
        <v>912192254</v>
      </c>
      <c r="E6" s="132">
        <f t="shared" ref="E6:L6" si="2">+E7+E196+E214</f>
        <v>42018822.826020002</v>
      </c>
      <c r="F6" s="132">
        <f t="shared" si="2"/>
        <v>59831507.527599998</v>
      </c>
      <c r="G6" s="132">
        <f t="shared" si="2"/>
        <v>70714295.72104916</v>
      </c>
      <c r="H6" s="132">
        <f t="shared" si="2"/>
        <v>51503689.671841972</v>
      </c>
      <c r="I6" s="132">
        <f t="shared" si="2"/>
        <v>62353336.828799993</v>
      </c>
      <c r="J6" s="132">
        <f t="shared" si="2"/>
        <v>73240891.680799991</v>
      </c>
      <c r="K6" s="132">
        <f t="shared" si="2"/>
        <v>79341185.941038191</v>
      </c>
      <c r="L6" s="132">
        <f t="shared" si="2"/>
        <v>439003730.19714934</v>
      </c>
      <c r="M6" s="75"/>
    </row>
    <row r="7" spans="2:20" ht="16.5" customHeight="1" x14ac:dyDescent="0.2">
      <c r="B7" s="12" t="s">
        <v>6</v>
      </c>
      <c r="C7" s="13" t="s">
        <v>7</v>
      </c>
      <c r="D7" s="14">
        <f>+D8+D46+D112+D174+D179</f>
        <v>799619284</v>
      </c>
      <c r="E7" s="14">
        <f t="shared" ref="E7:L7" si="3">+E8+E46+E112+E174+E179</f>
        <v>41571298.998108</v>
      </c>
      <c r="F7" s="14">
        <f t="shared" si="3"/>
        <v>47380440.8248</v>
      </c>
      <c r="G7" s="14">
        <f t="shared" si="3"/>
        <v>40826532.108249165</v>
      </c>
      <c r="H7" s="14">
        <f t="shared" si="3"/>
        <v>42918784.158241972</v>
      </c>
      <c r="I7" s="14">
        <f t="shared" si="3"/>
        <v>43091953.737999991</v>
      </c>
      <c r="J7" s="14">
        <f t="shared" si="3"/>
        <v>40950673.770800002</v>
      </c>
      <c r="K7" s="14">
        <f t="shared" si="3"/>
        <v>59186589.46938359</v>
      </c>
      <c r="L7" s="14">
        <f t="shared" si="3"/>
        <v>315926273.06758273</v>
      </c>
      <c r="M7" s="15"/>
    </row>
    <row r="8" spans="2:20" ht="20.25" customHeight="1" x14ac:dyDescent="0.2">
      <c r="B8" s="16">
        <v>21</v>
      </c>
      <c r="C8" s="17" t="s">
        <v>8</v>
      </c>
      <c r="D8" s="18">
        <f>+D9+D23+D28+D35+D41</f>
        <v>477284812</v>
      </c>
      <c r="E8" s="18">
        <f t="shared" ref="E8:L8" si="4">+E9+E23+E28+E35+E41</f>
        <v>29183635.469490442</v>
      </c>
      <c r="F8" s="18">
        <f t="shared" si="4"/>
        <v>29006297.872000001</v>
      </c>
      <c r="G8" s="18">
        <f t="shared" si="4"/>
        <v>29605393.038963765</v>
      </c>
      <c r="H8" s="18">
        <f t="shared" si="4"/>
        <v>27120519.435041979</v>
      </c>
      <c r="I8" s="18">
        <f t="shared" si="4"/>
        <v>30675514.639999989</v>
      </c>
      <c r="J8" s="18">
        <f t="shared" si="4"/>
        <v>29403091.150000002</v>
      </c>
      <c r="K8" s="18">
        <f>+K9+K23+K28+K35+K41</f>
        <v>35498850.226383589</v>
      </c>
      <c r="L8" s="18">
        <f t="shared" si="4"/>
        <v>210493301.83187976</v>
      </c>
      <c r="M8" s="129"/>
      <c r="N8" s="15"/>
    </row>
    <row r="9" spans="2:20" ht="12.75" customHeight="1" x14ac:dyDescent="0.2">
      <c r="B9" s="20">
        <v>211</v>
      </c>
      <c r="C9" s="21" t="s">
        <v>9</v>
      </c>
      <c r="D9" s="22">
        <f t="shared" ref="D9" si="5">+D10+D12+D15+D17+D19+D21</f>
        <v>328318784</v>
      </c>
      <c r="E9" s="22">
        <f t="shared" ref="E9:L9" si="6">+E10+E12+E15+E17+E19+E21</f>
        <v>20419484.413282599</v>
      </c>
      <c r="F9" s="22">
        <f t="shared" si="6"/>
        <v>19834044.706999999</v>
      </c>
      <c r="G9" s="22">
        <f t="shared" si="6"/>
        <v>20743748.073451776</v>
      </c>
      <c r="H9" s="22">
        <f t="shared" si="6"/>
        <v>18615675.402514983</v>
      </c>
      <c r="I9" s="22">
        <f t="shared" si="6"/>
        <v>21437805.34</v>
      </c>
      <c r="J9" s="22">
        <f t="shared" si="6"/>
        <v>20944337.010000002</v>
      </c>
      <c r="K9" s="22">
        <f>+K10+K12+K15+K17+K19+K21</f>
        <v>24008818.768999994</v>
      </c>
      <c r="L9" s="22">
        <f t="shared" si="6"/>
        <v>146003913.71524936</v>
      </c>
    </row>
    <row r="10" spans="2:20" ht="12.75" customHeight="1" x14ac:dyDescent="0.2">
      <c r="B10" s="23">
        <v>2111</v>
      </c>
      <c r="C10" s="24" t="s">
        <v>10</v>
      </c>
      <c r="D10" s="25">
        <f t="shared" ref="D10:L10" si="7">+D11</f>
        <v>198945207</v>
      </c>
      <c r="E10" s="25">
        <f t="shared" si="7"/>
        <v>15217245.146499997</v>
      </c>
      <c r="F10" s="25">
        <f t="shared" si="7"/>
        <v>15245609.086999999</v>
      </c>
      <c r="G10" s="25">
        <f t="shared" si="7"/>
        <v>15132413.324190125</v>
      </c>
      <c r="H10" s="25">
        <f t="shared" si="7"/>
        <v>15132100.46737425</v>
      </c>
      <c r="I10" s="25">
        <f t="shared" si="7"/>
        <v>15371543.48</v>
      </c>
      <c r="J10" s="25">
        <f t="shared" si="7"/>
        <v>15040013.990000002</v>
      </c>
      <c r="K10" s="25">
        <f>+K11</f>
        <v>15748581.188999994</v>
      </c>
      <c r="L10" s="25">
        <f t="shared" si="7"/>
        <v>106887506.68406437</v>
      </c>
    </row>
    <row r="11" spans="2:20" ht="17.25" customHeight="1" x14ac:dyDescent="0.2">
      <c r="B11" s="26" t="s">
        <v>11</v>
      </c>
      <c r="C11" s="27" t="s">
        <v>12</v>
      </c>
      <c r="D11" s="28">
        <v>198945207</v>
      </c>
      <c r="E11" s="28">
        <v>15217245.146499997</v>
      </c>
      <c r="F11" s="28">
        <v>15245609.086999999</v>
      </c>
      <c r="G11" s="28">
        <v>15132413.324190125</v>
      </c>
      <c r="H11" s="28">
        <v>15132100.46737425</v>
      </c>
      <c r="I11" s="28">
        <v>15371543.48</v>
      </c>
      <c r="J11" s="28">
        <v>15040013.990000002</v>
      </c>
      <c r="K11" s="28">
        <v>15748581.188999994</v>
      </c>
      <c r="L11" s="28">
        <f>SUM(E11:K11)</f>
        <v>106887506.68406437</v>
      </c>
      <c r="M11" s="29"/>
      <c r="N11" s="30"/>
      <c r="O11" s="30"/>
      <c r="P11" s="30"/>
      <c r="Q11" s="30"/>
      <c r="R11" s="30"/>
      <c r="S11" s="30"/>
      <c r="T11" s="30"/>
    </row>
    <row r="12" spans="2:20" ht="12.75" customHeight="1" x14ac:dyDescent="0.2">
      <c r="B12" s="23">
        <v>2112</v>
      </c>
      <c r="C12" s="31" t="s">
        <v>13</v>
      </c>
      <c r="D12" s="25">
        <f t="shared" ref="D12:L12" si="8">SUM(D13:D14)</f>
        <v>6000000</v>
      </c>
      <c r="E12" s="25">
        <f t="shared" si="8"/>
        <v>431016.0267826023</v>
      </c>
      <c r="F12" s="25">
        <f t="shared" si="8"/>
        <v>434700</v>
      </c>
      <c r="G12" s="25">
        <f t="shared" si="8"/>
        <v>438000</v>
      </c>
      <c r="H12" s="25">
        <f t="shared" si="8"/>
        <v>445424.10442545707</v>
      </c>
      <c r="I12" s="25">
        <f t="shared" si="8"/>
        <v>384460.61</v>
      </c>
      <c r="J12" s="25">
        <f t="shared" si="8"/>
        <v>431000</v>
      </c>
      <c r="K12" s="25">
        <f t="shared" si="8"/>
        <v>442000</v>
      </c>
      <c r="L12" s="25">
        <f t="shared" si="8"/>
        <v>3006600.7412080592</v>
      </c>
      <c r="N12" s="19"/>
      <c r="O12" s="30"/>
      <c r="P12" s="33"/>
      <c r="Q12" s="30"/>
      <c r="R12" s="30"/>
      <c r="S12" s="30"/>
      <c r="T12" s="30"/>
    </row>
    <row r="13" spans="2:20" ht="17.25" customHeight="1" x14ac:dyDescent="0.2">
      <c r="B13" s="26" t="s">
        <v>14</v>
      </c>
      <c r="C13" s="34" t="s">
        <v>15</v>
      </c>
      <c r="D13" s="28">
        <v>1000000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f t="shared" ref="L13:L14" si="9">SUM(E13:K13)</f>
        <v>0</v>
      </c>
      <c r="M13" s="35"/>
      <c r="N13" s="19"/>
      <c r="O13" s="30"/>
      <c r="P13" s="29"/>
      <c r="Q13" s="30"/>
      <c r="R13" s="30"/>
      <c r="S13" s="30"/>
      <c r="T13" s="30"/>
    </row>
    <row r="14" spans="2:20" ht="16.5" customHeight="1" x14ac:dyDescent="0.2">
      <c r="B14" s="26" t="s">
        <v>16</v>
      </c>
      <c r="C14" s="34" t="s">
        <v>17</v>
      </c>
      <c r="D14" s="28">
        <v>5000000</v>
      </c>
      <c r="E14" s="28">
        <v>431016.0267826023</v>
      </c>
      <c r="F14" s="28">
        <v>434700</v>
      </c>
      <c r="G14" s="28">
        <v>438000</v>
      </c>
      <c r="H14" s="28">
        <v>445424.10442545707</v>
      </c>
      <c r="I14" s="28">
        <v>384460.61</v>
      </c>
      <c r="J14" s="28">
        <v>431000</v>
      </c>
      <c r="K14" s="28">
        <v>442000</v>
      </c>
      <c r="L14" s="28">
        <f t="shared" si="9"/>
        <v>3006600.7412080592</v>
      </c>
      <c r="M14" s="32"/>
      <c r="N14" s="19"/>
      <c r="O14" s="30"/>
      <c r="P14" s="29"/>
      <c r="Q14" s="30"/>
      <c r="R14" s="30"/>
      <c r="S14" s="30"/>
      <c r="T14" s="30"/>
    </row>
    <row r="15" spans="2:20" ht="30" customHeight="1" x14ac:dyDescent="0.2">
      <c r="B15" s="23">
        <v>2113</v>
      </c>
      <c r="C15" s="31" t="s">
        <v>18</v>
      </c>
      <c r="D15" s="25">
        <f t="shared" ref="D15:L15" si="10">+D16</f>
        <v>100000</v>
      </c>
      <c r="E15" s="25">
        <f t="shared" si="10"/>
        <v>0</v>
      </c>
      <c r="F15" s="25">
        <f t="shared" si="10"/>
        <v>0</v>
      </c>
      <c r="G15" s="25">
        <f t="shared" si="10"/>
        <v>0</v>
      </c>
      <c r="H15" s="25">
        <f t="shared" si="10"/>
        <v>0</v>
      </c>
      <c r="I15" s="25">
        <f t="shared" si="10"/>
        <v>0</v>
      </c>
      <c r="J15" s="25">
        <f t="shared" si="10"/>
        <v>0</v>
      </c>
      <c r="K15" s="25">
        <f t="shared" si="10"/>
        <v>0</v>
      </c>
      <c r="L15" s="25">
        <f t="shared" si="10"/>
        <v>0</v>
      </c>
      <c r="M15" s="32"/>
      <c r="N15" s="19"/>
      <c r="O15" s="36"/>
      <c r="P15" s="29"/>
      <c r="Q15" s="30"/>
      <c r="R15" s="30"/>
      <c r="S15" s="30"/>
      <c r="T15" s="30"/>
    </row>
    <row r="16" spans="2:20" ht="16.5" customHeight="1" x14ac:dyDescent="0.2">
      <c r="B16" s="26" t="s">
        <v>19</v>
      </c>
      <c r="C16" s="37" t="s">
        <v>18</v>
      </c>
      <c r="D16" s="38">
        <v>100000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f>SUM(E16:K16)</f>
        <v>0</v>
      </c>
      <c r="M16" s="32"/>
      <c r="N16" s="19"/>
      <c r="O16" s="36"/>
      <c r="P16" s="29"/>
      <c r="Q16" s="30"/>
      <c r="R16" s="30"/>
      <c r="S16" s="30"/>
      <c r="T16" s="30"/>
    </row>
    <row r="17" spans="2:20" ht="17.25" customHeight="1" x14ac:dyDescent="0.2">
      <c r="B17" s="23">
        <v>2114</v>
      </c>
      <c r="C17" s="39" t="s">
        <v>20</v>
      </c>
      <c r="D17" s="25">
        <f t="shared" ref="D17:L17" si="11">+D18</f>
        <v>17500000</v>
      </c>
      <c r="E17" s="25">
        <f t="shared" si="11"/>
        <v>0</v>
      </c>
      <c r="F17" s="25">
        <f t="shared" si="11"/>
        <v>0</v>
      </c>
      <c r="G17" s="25">
        <f t="shared" si="11"/>
        <v>0</v>
      </c>
      <c r="H17" s="25">
        <f t="shared" si="11"/>
        <v>20752.11</v>
      </c>
      <c r="I17" s="25">
        <f>+I18</f>
        <v>128198.32999999999</v>
      </c>
      <c r="J17" s="25">
        <f t="shared" si="11"/>
        <v>145448.88</v>
      </c>
      <c r="K17" s="25">
        <f t="shared" si="11"/>
        <v>25788.37</v>
      </c>
      <c r="L17" s="25">
        <f t="shared" si="11"/>
        <v>320187.69</v>
      </c>
      <c r="M17" s="32"/>
      <c r="N17" s="19"/>
      <c r="O17" s="36"/>
      <c r="P17" s="29"/>
      <c r="Q17" s="30"/>
      <c r="R17" s="30"/>
      <c r="S17" s="30"/>
      <c r="T17" s="30"/>
    </row>
    <row r="18" spans="2:20" ht="17.25" customHeight="1" x14ac:dyDescent="0.2">
      <c r="B18" s="26" t="s">
        <v>21</v>
      </c>
      <c r="C18" s="27" t="s">
        <v>22</v>
      </c>
      <c r="D18" s="28">
        <v>17500000</v>
      </c>
      <c r="E18" s="28">
        <v>0</v>
      </c>
      <c r="F18" s="28">
        <v>0</v>
      </c>
      <c r="G18" s="28">
        <v>0</v>
      </c>
      <c r="H18" s="28">
        <v>20752.11</v>
      </c>
      <c r="I18" s="28">
        <v>128198.32999999999</v>
      </c>
      <c r="J18" s="28">
        <v>145448.88</v>
      </c>
      <c r="K18" s="160">
        <v>25788.37</v>
      </c>
      <c r="L18" s="28">
        <f>SUM(E18:K18)</f>
        <v>320187.69</v>
      </c>
      <c r="M18" s="30"/>
      <c r="N18" s="30"/>
      <c r="O18" s="33"/>
      <c r="P18" s="40"/>
      <c r="Q18" s="36"/>
      <c r="R18" s="36"/>
      <c r="S18" s="30"/>
      <c r="T18" s="30"/>
    </row>
    <row r="19" spans="2:20" ht="16.5" customHeight="1" x14ac:dyDescent="0.2">
      <c r="B19" s="23">
        <v>2115</v>
      </c>
      <c r="C19" s="24" t="s">
        <v>23</v>
      </c>
      <c r="D19" s="25">
        <f t="shared" ref="D19:K19" si="12">+D20</f>
        <v>60416207</v>
      </c>
      <c r="E19" s="25">
        <f t="shared" si="12"/>
        <v>3557887.45</v>
      </c>
      <c r="F19" s="25">
        <f t="shared" si="12"/>
        <v>574535.28</v>
      </c>
      <c r="G19" s="25">
        <f t="shared" si="12"/>
        <v>3267149.4554683892</v>
      </c>
      <c r="H19" s="25">
        <f t="shared" si="12"/>
        <v>359513.36409783107</v>
      </c>
      <c r="I19" s="25">
        <f t="shared" si="12"/>
        <v>3269837.55</v>
      </c>
      <c r="J19" s="25">
        <f t="shared" si="12"/>
        <v>1996541.42</v>
      </c>
      <c r="K19" s="25">
        <f t="shared" si="12"/>
        <v>779437.77</v>
      </c>
      <c r="L19" s="25">
        <f>+L20</f>
        <v>13804902.289566221</v>
      </c>
      <c r="M19" s="30"/>
      <c r="N19" s="30"/>
      <c r="O19" s="33"/>
      <c r="P19" s="30"/>
      <c r="Q19" s="30"/>
      <c r="R19" s="30"/>
      <c r="S19" s="30"/>
      <c r="T19" s="30"/>
    </row>
    <row r="20" spans="2:20" ht="18" customHeight="1" x14ac:dyDescent="0.2">
      <c r="B20" s="26" t="s">
        <v>24</v>
      </c>
      <c r="C20" s="27" t="s">
        <v>25</v>
      </c>
      <c r="D20" s="28">
        <v>60416207</v>
      </c>
      <c r="E20" s="28">
        <v>3557887.45</v>
      </c>
      <c r="F20" s="28">
        <v>574535.28</v>
      </c>
      <c r="G20" s="28">
        <v>3267149.4554683892</v>
      </c>
      <c r="H20" s="28">
        <v>359513.36409783107</v>
      </c>
      <c r="I20" s="28">
        <v>3269837.55</v>
      </c>
      <c r="J20" s="28">
        <v>1996541.42</v>
      </c>
      <c r="K20" s="160">
        <v>779437.77</v>
      </c>
      <c r="L20" s="28">
        <f>SUM(E20:K20)</f>
        <v>13804902.289566221</v>
      </c>
      <c r="M20" s="41"/>
      <c r="N20" s="19"/>
      <c r="O20" s="33"/>
      <c r="P20" s="36"/>
      <c r="Q20" s="30"/>
      <c r="R20" s="30"/>
      <c r="S20" s="30"/>
      <c r="T20" s="30"/>
    </row>
    <row r="21" spans="2:20" ht="12.75" customHeight="1" x14ac:dyDescent="0.2">
      <c r="B21" s="23">
        <v>2116</v>
      </c>
      <c r="C21" s="39" t="s">
        <v>26</v>
      </c>
      <c r="D21" s="25">
        <f t="shared" ref="D21:I21" si="13">+D22</f>
        <v>45357370</v>
      </c>
      <c r="E21" s="25">
        <f t="shared" si="13"/>
        <v>1213335.79</v>
      </c>
      <c r="F21" s="25">
        <f t="shared" si="13"/>
        <v>3579200.34</v>
      </c>
      <c r="G21" s="25">
        <f t="shared" si="13"/>
        <v>1906185.2937932624</v>
      </c>
      <c r="H21" s="25">
        <f t="shared" si="13"/>
        <v>2657885.3566174437</v>
      </c>
      <c r="I21" s="25">
        <f t="shared" si="13"/>
        <v>2283765.37</v>
      </c>
      <c r="J21" s="25">
        <f>+J22</f>
        <v>3331332.7199999997</v>
      </c>
      <c r="K21" s="25">
        <f>+K22</f>
        <v>7013011.4400000004</v>
      </c>
      <c r="L21" s="25">
        <f>+L22</f>
        <v>21984716.310410704</v>
      </c>
      <c r="M21" s="41"/>
      <c r="N21" s="19"/>
      <c r="O21" s="30"/>
      <c r="P21" s="36"/>
      <c r="Q21" s="30"/>
      <c r="R21" s="30"/>
      <c r="S21" s="30"/>
      <c r="T21" s="30"/>
    </row>
    <row r="22" spans="2:20" ht="12.75" customHeight="1" x14ac:dyDescent="0.2">
      <c r="B22" s="26" t="s">
        <v>27</v>
      </c>
      <c r="C22" s="27" t="s">
        <v>26</v>
      </c>
      <c r="D22" s="28">
        <v>45357370</v>
      </c>
      <c r="E22" s="28">
        <v>1213335.79</v>
      </c>
      <c r="F22" s="28">
        <v>3579200.34</v>
      </c>
      <c r="G22" s="28">
        <v>1906185.2937932624</v>
      </c>
      <c r="H22" s="28">
        <v>2657885.3566174437</v>
      </c>
      <c r="I22" s="28">
        <v>2283765.37</v>
      </c>
      <c r="J22" s="28">
        <v>3331332.7199999997</v>
      </c>
      <c r="K22" s="160">
        <v>7013011.4400000004</v>
      </c>
      <c r="L22" s="28">
        <f>SUM(E22:K22)</f>
        <v>21984716.310410704</v>
      </c>
      <c r="M22" s="41"/>
      <c r="N22" s="19"/>
      <c r="O22" s="33"/>
      <c r="P22" s="36"/>
      <c r="Q22" s="30"/>
      <c r="R22" s="30"/>
      <c r="S22" s="30"/>
      <c r="T22" s="30"/>
    </row>
    <row r="23" spans="2:20" ht="12.75" customHeight="1" x14ac:dyDescent="0.2">
      <c r="B23" s="20">
        <v>212</v>
      </c>
      <c r="C23" s="42" t="s">
        <v>28</v>
      </c>
      <c r="D23" s="22">
        <f t="shared" ref="D23:L23" si="14">+D24</f>
        <v>45800000</v>
      </c>
      <c r="E23" s="22">
        <f>+E24</f>
        <v>3743304.149999992</v>
      </c>
      <c r="F23" s="22">
        <f t="shared" si="14"/>
        <v>4165505.1500000004</v>
      </c>
      <c r="G23" s="22">
        <f t="shared" si="14"/>
        <v>3609538.9199999915</v>
      </c>
      <c r="H23" s="22">
        <f t="shared" si="14"/>
        <v>3588186.3699999917</v>
      </c>
      <c r="I23" s="22">
        <f t="shared" si="14"/>
        <v>3651844.0799999917</v>
      </c>
      <c r="J23" s="22">
        <f t="shared" si="14"/>
        <v>3614589.14</v>
      </c>
      <c r="K23" s="22">
        <f t="shared" si="14"/>
        <v>3614589.1399999913</v>
      </c>
      <c r="L23" s="22">
        <f t="shared" si="14"/>
        <v>25987556.949999958</v>
      </c>
      <c r="M23" s="43"/>
      <c r="N23" s="19"/>
      <c r="O23" s="30"/>
      <c r="P23" s="36"/>
      <c r="Q23" s="30"/>
      <c r="R23" s="30"/>
      <c r="S23" s="30"/>
      <c r="T23" s="30"/>
    </row>
    <row r="24" spans="2:20" ht="12.75" customHeight="1" x14ac:dyDescent="0.2">
      <c r="B24" s="23">
        <v>2122</v>
      </c>
      <c r="C24" s="39" t="s">
        <v>29</v>
      </c>
      <c r="D24" s="25">
        <f t="shared" ref="D24" si="15">SUM(D25:D27)</f>
        <v>45800000</v>
      </c>
      <c r="E24" s="25">
        <f>SUM(E25:E27)</f>
        <v>3743304.149999992</v>
      </c>
      <c r="F24" s="25">
        <f t="shared" ref="F24:L24" si="16">SUM(F25:F27)</f>
        <v>4165505.1500000004</v>
      </c>
      <c r="G24" s="25">
        <f t="shared" si="16"/>
        <v>3609538.9199999915</v>
      </c>
      <c r="H24" s="25">
        <f t="shared" si="16"/>
        <v>3588186.3699999917</v>
      </c>
      <c r="I24" s="25">
        <f t="shared" si="16"/>
        <v>3651844.0799999917</v>
      </c>
      <c r="J24" s="25">
        <f t="shared" si="16"/>
        <v>3614589.14</v>
      </c>
      <c r="K24" s="25">
        <f>SUM(K25:K27)</f>
        <v>3614589.1399999913</v>
      </c>
      <c r="L24" s="25">
        <f t="shared" si="16"/>
        <v>25987556.949999958</v>
      </c>
      <c r="M24" s="43"/>
      <c r="N24" s="19"/>
      <c r="O24" s="30"/>
      <c r="P24" s="30"/>
      <c r="Q24" s="30"/>
      <c r="R24" s="30"/>
      <c r="S24" s="30"/>
      <c r="T24" s="30"/>
    </row>
    <row r="25" spans="2:20" ht="19.5" customHeight="1" x14ac:dyDescent="0.2">
      <c r="B25" s="26" t="s">
        <v>30</v>
      </c>
      <c r="C25" s="27" t="s">
        <v>31</v>
      </c>
      <c r="D25" s="28">
        <v>300000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f t="shared" ref="L25:L27" si="17">SUM(E25:K25)</f>
        <v>0</v>
      </c>
      <c r="M25" s="30"/>
      <c r="N25" s="30"/>
      <c r="O25" s="30"/>
      <c r="P25" s="40"/>
      <c r="Q25" s="36"/>
      <c r="R25" s="36"/>
      <c r="S25" s="30"/>
      <c r="T25" s="30"/>
    </row>
    <row r="26" spans="2:20" ht="18" customHeight="1" x14ac:dyDescent="0.2">
      <c r="B26" s="44" t="s">
        <v>32</v>
      </c>
      <c r="C26" s="45" t="s">
        <v>33</v>
      </c>
      <c r="D26" s="28">
        <v>45000000</v>
      </c>
      <c r="E26" s="28">
        <v>3723304.149999992</v>
      </c>
      <c r="F26" s="28">
        <v>3735505.1500000004</v>
      </c>
      <c r="G26" s="28">
        <v>3589538.9199999915</v>
      </c>
      <c r="H26" s="28">
        <v>3568186.3699999917</v>
      </c>
      <c r="I26" s="28">
        <v>3631844.0799999917</v>
      </c>
      <c r="J26" s="28">
        <v>3594589.14</v>
      </c>
      <c r="K26" s="160">
        <v>3594589.1399999913</v>
      </c>
      <c r="L26" s="28">
        <f t="shared" si="17"/>
        <v>25437556.949999958</v>
      </c>
      <c r="M26" s="30"/>
      <c r="N26" s="30"/>
      <c r="O26" s="30"/>
      <c r="P26" s="30"/>
      <c r="Q26" s="30"/>
      <c r="R26" s="30"/>
      <c r="S26" s="30"/>
      <c r="T26" s="30"/>
    </row>
    <row r="27" spans="2:20" ht="18" customHeight="1" x14ac:dyDescent="0.2">
      <c r="B27" s="44" t="s">
        <v>34</v>
      </c>
      <c r="C27" s="45" t="s">
        <v>35</v>
      </c>
      <c r="D27" s="28">
        <v>500000</v>
      </c>
      <c r="E27" s="28">
        <v>20000</v>
      </c>
      <c r="F27" s="28">
        <v>430000</v>
      </c>
      <c r="G27" s="28">
        <v>20000</v>
      </c>
      <c r="H27" s="28">
        <v>20000</v>
      </c>
      <c r="I27" s="28">
        <v>20000</v>
      </c>
      <c r="J27" s="28">
        <v>20000</v>
      </c>
      <c r="K27" s="28">
        <v>20000</v>
      </c>
      <c r="L27" s="28">
        <f t="shared" si="17"/>
        <v>550000</v>
      </c>
      <c r="M27" s="30"/>
      <c r="N27" s="30"/>
      <c r="O27" s="30"/>
      <c r="P27" s="30"/>
      <c r="Q27" s="30"/>
      <c r="R27" s="30"/>
      <c r="S27" s="30"/>
      <c r="T27" s="30"/>
    </row>
    <row r="28" spans="2:20" ht="12.75" customHeight="1" x14ac:dyDescent="0.2">
      <c r="B28" s="46">
        <v>213</v>
      </c>
      <c r="C28" s="47" t="s">
        <v>36</v>
      </c>
      <c r="D28" s="22">
        <f t="shared" ref="D28" si="18">+D29+D32</f>
        <v>14800000</v>
      </c>
      <c r="E28" s="22">
        <f t="shared" ref="E28:L28" si="19">+E29+E32</f>
        <v>1085753.53</v>
      </c>
      <c r="F28" s="22">
        <f t="shared" si="19"/>
        <v>1067465</v>
      </c>
      <c r="G28" s="22">
        <f t="shared" si="19"/>
        <v>1086215</v>
      </c>
      <c r="H28" s="22">
        <f t="shared" si="19"/>
        <v>1101015.3700000001</v>
      </c>
      <c r="I28" s="22">
        <f t="shared" si="19"/>
        <v>1103965</v>
      </c>
      <c r="J28" s="22">
        <f t="shared" si="19"/>
        <v>1085965</v>
      </c>
      <c r="K28" s="22">
        <f>+K29+K32</f>
        <v>1127219.1299999999</v>
      </c>
      <c r="L28" s="22">
        <f t="shared" si="19"/>
        <v>7657598.0300000003</v>
      </c>
      <c r="M28" s="41"/>
      <c r="N28" s="19"/>
      <c r="O28" s="30"/>
      <c r="P28" s="48"/>
      <c r="Q28" s="36"/>
      <c r="R28" s="36"/>
      <c r="S28" s="30"/>
      <c r="T28" s="30"/>
    </row>
    <row r="29" spans="2:20" ht="12.75" customHeight="1" x14ac:dyDescent="0.2">
      <c r="B29" s="49">
        <v>2131</v>
      </c>
      <c r="C29" s="50" t="s">
        <v>37</v>
      </c>
      <c r="D29" s="25">
        <f t="shared" ref="D29" si="20">+D30+D31</f>
        <v>10500000</v>
      </c>
      <c r="E29" s="25">
        <f t="shared" ref="E29:L29" si="21">+E30+E31</f>
        <v>770194.78</v>
      </c>
      <c r="F29" s="25">
        <f t="shared" si="21"/>
        <v>751906.25</v>
      </c>
      <c r="G29" s="25">
        <f t="shared" si="21"/>
        <v>770656.25</v>
      </c>
      <c r="H29" s="25">
        <f t="shared" si="21"/>
        <v>785456.62</v>
      </c>
      <c r="I29" s="25">
        <f t="shared" si="21"/>
        <v>788406.25</v>
      </c>
      <c r="J29" s="25">
        <f t="shared" si="21"/>
        <v>770406.25</v>
      </c>
      <c r="K29" s="25">
        <f t="shared" si="21"/>
        <v>811660.38</v>
      </c>
      <c r="L29" s="25">
        <f t="shared" si="21"/>
        <v>5448686.7800000003</v>
      </c>
      <c r="M29" s="30"/>
      <c r="N29" s="48"/>
      <c r="O29" s="30"/>
      <c r="P29" s="30"/>
      <c r="Q29" s="30"/>
      <c r="R29" s="30"/>
      <c r="S29" s="30"/>
      <c r="T29" s="30"/>
    </row>
    <row r="30" spans="2:20" ht="15" customHeight="1" x14ac:dyDescent="0.2">
      <c r="B30" s="44" t="s">
        <v>38</v>
      </c>
      <c r="C30" s="51" t="s">
        <v>39</v>
      </c>
      <c r="D30" s="28">
        <v>10000000</v>
      </c>
      <c r="E30" s="28">
        <v>770194.78</v>
      </c>
      <c r="F30" s="28">
        <v>751906.25</v>
      </c>
      <c r="G30" s="28">
        <v>770656.25</v>
      </c>
      <c r="H30" s="28">
        <v>785456.62</v>
      </c>
      <c r="I30" s="28">
        <v>788406.25</v>
      </c>
      <c r="J30" s="57">
        <v>770406.25</v>
      </c>
      <c r="K30" s="57">
        <v>811660.38</v>
      </c>
      <c r="L30" s="28">
        <f t="shared" ref="L30:L31" si="22">SUM(E30:K30)</f>
        <v>5448686.7800000003</v>
      </c>
      <c r="M30" s="30"/>
      <c r="N30" s="30"/>
      <c r="O30" s="30"/>
      <c r="P30" s="30"/>
      <c r="Q30" s="30"/>
      <c r="R30" s="30"/>
      <c r="S30" s="30"/>
      <c r="T30" s="30"/>
    </row>
    <row r="31" spans="2:20" ht="12.75" customHeight="1" x14ac:dyDescent="0.2">
      <c r="B31" s="44" t="s">
        <v>40</v>
      </c>
      <c r="C31" s="51" t="s">
        <v>41</v>
      </c>
      <c r="D31" s="28">
        <v>500000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57">
        <v>0</v>
      </c>
      <c r="K31" s="57">
        <v>0</v>
      </c>
      <c r="L31" s="28">
        <f t="shared" si="22"/>
        <v>0</v>
      </c>
      <c r="M31" s="52"/>
      <c r="N31" s="19"/>
      <c r="O31" s="30"/>
      <c r="P31" s="33"/>
      <c r="Q31" s="30"/>
      <c r="R31" s="30"/>
      <c r="S31" s="30"/>
      <c r="T31" s="30"/>
    </row>
    <row r="32" spans="2:20" ht="12.75" customHeight="1" x14ac:dyDescent="0.2">
      <c r="B32" s="49">
        <v>2132</v>
      </c>
      <c r="C32" s="50" t="s">
        <v>42</v>
      </c>
      <c r="D32" s="25">
        <f t="shared" ref="D32:L32" si="23">+D33+D34</f>
        <v>4300000</v>
      </c>
      <c r="E32" s="25">
        <f t="shared" si="23"/>
        <v>315558.75</v>
      </c>
      <c r="F32" s="25">
        <f t="shared" si="23"/>
        <v>315558.75</v>
      </c>
      <c r="G32" s="25">
        <f t="shared" si="23"/>
        <v>315558.75</v>
      </c>
      <c r="H32" s="25">
        <f t="shared" si="23"/>
        <v>315558.75</v>
      </c>
      <c r="I32" s="25">
        <f t="shared" si="23"/>
        <v>315558.75</v>
      </c>
      <c r="J32" s="25">
        <f t="shared" si="23"/>
        <v>315558.75</v>
      </c>
      <c r="K32" s="25">
        <f t="shared" si="23"/>
        <v>315558.75</v>
      </c>
      <c r="L32" s="25">
        <f t="shared" si="23"/>
        <v>2208911.25</v>
      </c>
      <c r="M32" s="53"/>
      <c r="N32" s="19"/>
      <c r="O32" s="30"/>
      <c r="P32" s="36"/>
      <c r="Q32" s="30"/>
      <c r="R32" s="30"/>
      <c r="S32" s="30"/>
      <c r="T32" s="30"/>
    </row>
    <row r="33" spans="2:20" ht="12.75" customHeight="1" x14ac:dyDescent="0.2">
      <c r="B33" s="44" t="s">
        <v>43</v>
      </c>
      <c r="C33" s="51" t="s">
        <v>44</v>
      </c>
      <c r="D33" s="28">
        <v>3800000</v>
      </c>
      <c r="E33" s="28">
        <v>315558.75</v>
      </c>
      <c r="F33" s="28">
        <v>315558.75</v>
      </c>
      <c r="G33" s="28">
        <v>315558.75</v>
      </c>
      <c r="H33" s="28">
        <v>315558.75</v>
      </c>
      <c r="I33" s="28">
        <v>315558.75</v>
      </c>
      <c r="J33" s="157">
        <v>315558.75</v>
      </c>
      <c r="K33" s="161">
        <v>315558.75</v>
      </c>
      <c r="L33" s="28">
        <f t="shared" ref="L33:L34" si="24">SUM(E33:K33)</f>
        <v>2208911.25</v>
      </c>
      <c r="M33" s="30"/>
      <c r="N33" s="48"/>
      <c r="O33" s="30"/>
      <c r="P33" s="40"/>
      <c r="Q33" s="36"/>
      <c r="R33" s="36"/>
      <c r="S33" s="30"/>
      <c r="T33" s="30"/>
    </row>
    <row r="34" spans="2:20" ht="15" customHeight="1" x14ac:dyDescent="0.2">
      <c r="B34" s="44" t="s">
        <v>45</v>
      </c>
      <c r="C34" s="51" t="s">
        <v>46</v>
      </c>
      <c r="D34" s="28">
        <v>500000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f t="shared" si="24"/>
        <v>0</v>
      </c>
      <c r="M34" s="30"/>
      <c r="N34" s="30"/>
      <c r="O34" s="30"/>
      <c r="P34" s="30"/>
      <c r="Q34" s="30"/>
      <c r="R34" s="30"/>
      <c r="S34" s="30"/>
      <c r="T34" s="30"/>
    </row>
    <row r="35" spans="2:20" ht="12.75" customHeight="1" x14ac:dyDescent="0.2">
      <c r="B35" s="46">
        <v>214</v>
      </c>
      <c r="C35" s="47" t="s">
        <v>47</v>
      </c>
      <c r="D35" s="22">
        <f t="shared" ref="D35:L35" si="25">+D36+D37</f>
        <v>43400000</v>
      </c>
      <c r="E35" s="22">
        <f t="shared" si="25"/>
        <v>0</v>
      </c>
      <c r="F35" s="22">
        <f t="shared" si="25"/>
        <v>0</v>
      </c>
      <c r="G35" s="22">
        <f t="shared" si="25"/>
        <v>0</v>
      </c>
      <c r="H35" s="22">
        <f t="shared" si="25"/>
        <v>0</v>
      </c>
      <c r="I35" s="22">
        <f t="shared" si="25"/>
        <v>510000</v>
      </c>
      <c r="J35" s="22">
        <f t="shared" si="25"/>
        <v>2113000</v>
      </c>
      <c r="K35" s="22">
        <f>+K36+K37</f>
        <v>453224.81</v>
      </c>
      <c r="L35" s="22">
        <f t="shared" si="25"/>
        <v>3076224.81</v>
      </c>
      <c r="M35" s="53"/>
      <c r="N35" s="19"/>
      <c r="O35" s="30"/>
      <c r="P35" s="48"/>
      <c r="Q35" s="36"/>
      <c r="R35" s="36"/>
      <c r="S35" s="30"/>
      <c r="T35" s="30"/>
    </row>
    <row r="36" spans="2:20" ht="15" customHeight="1" x14ac:dyDescent="0.2">
      <c r="B36" s="44" t="s">
        <v>48</v>
      </c>
      <c r="C36" s="54" t="s">
        <v>49</v>
      </c>
      <c r="D36" s="28">
        <v>40000000</v>
      </c>
      <c r="E36" s="28">
        <v>0</v>
      </c>
      <c r="F36" s="28">
        <v>0</v>
      </c>
      <c r="G36" s="28">
        <v>0</v>
      </c>
      <c r="H36" s="28">
        <v>0</v>
      </c>
      <c r="I36" s="28">
        <v>510000</v>
      </c>
      <c r="J36" s="28">
        <v>3000</v>
      </c>
      <c r="K36" s="28">
        <v>0</v>
      </c>
      <c r="L36" s="28">
        <f>SUM(E36:K36)</f>
        <v>513000</v>
      </c>
      <c r="M36" s="30"/>
      <c r="N36" s="48"/>
      <c r="O36" s="30"/>
      <c r="P36" s="30"/>
      <c r="Q36" s="30"/>
      <c r="R36" s="30"/>
      <c r="S36" s="30"/>
      <c r="T36" s="30"/>
    </row>
    <row r="37" spans="2:20" ht="15" customHeight="1" x14ac:dyDescent="0.2">
      <c r="B37" s="49">
        <v>2142</v>
      </c>
      <c r="C37" s="55" t="s">
        <v>50</v>
      </c>
      <c r="D37" s="25">
        <f t="shared" ref="D37:L37" si="26">SUM(D38:D40)</f>
        <v>3400000</v>
      </c>
      <c r="E37" s="25">
        <f t="shared" si="26"/>
        <v>0</v>
      </c>
      <c r="F37" s="25">
        <f t="shared" si="26"/>
        <v>0</v>
      </c>
      <c r="G37" s="25">
        <f t="shared" si="26"/>
        <v>0</v>
      </c>
      <c r="H37" s="25">
        <f t="shared" si="26"/>
        <v>0</v>
      </c>
      <c r="I37" s="25">
        <f t="shared" si="26"/>
        <v>0</v>
      </c>
      <c r="J37" s="25">
        <f t="shared" si="26"/>
        <v>2110000</v>
      </c>
      <c r="K37" s="25">
        <f t="shared" si="26"/>
        <v>453224.81</v>
      </c>
      <c r="L37" s="25">
        <f t="shared" si="26"/>
        <v>2563224.81</v>
      </c>
      <c r="M37" s="30"/>
      <c r="N37" s="30"/>
      <c r="O37" s="30"/>
      <c r="P37" s="30"/>
      <c r="Q37" s="30"/>
      <c r="R37" s="30"/>
      <c r="S37" s="30"/>
      <c r="T37" s="30"/>
    </row>
    <row r="38" spans="2:20" ht="12.75" customHeight="1" x14ac:dyDescent="0.2">
      <c r="B38" s="44" t="s">
        <v>51</v>
      </c>
      <c r="C38" s="54" t="s">
        <v>52</v>
      </c>
      <c r="D38" s="28">
        <v>2300000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2110000</v>
      </c>
      <c r="K38" s="28">
        <v>0</v>
      </c>
      <c r="L38" s="28">
        <f t="shared" ref="L38:L40" si="27">SUM(E38:K38)</f>
        <v>2110000</v>
      </c>
      <c r="M38" s="53"/>
      <c r="N38" s="19"/>
      <c r="O38" s="30"/>
      <c r="P38" s="48"/>
      <c r="Q38" s="30"/>
      <c r="R38" s="30"/>
      <c r="S38" s="30"/>
      <c r="T38" s="30"/>
    </row>
    <row r="39" spans="2:20" ht="14.25" customHeight="1" x14ac:dyDescent="0.2">
      <c r="B39" s="44" t="s">
        <v>53</v>
      </c>
      <c r="C39" s="54" t="s">
        <v>54</v>
      </c>
      <c r="D39" s="28">
        <v>100000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f t="shared" si="27"/>
        <v>0</v>
      </c>
      <c r="N39" s="48"/>
      <c r="O39" s="30"/>
      <c r="P39" s="33"/>
      <c r="Q39" s="30"/>
      <c r="R39" s="30"/>
      <c r="S39" s="30"/>
      <c r="T39" s="30"/>
    </row>
    <row r="40" spans="2:20" ht="16.5" customHeight="1" x14ac:dyDescent="0.2">
      <c r="B40" s="44" t="s">
        <v>55</v>
      </c>
      <c r="C40" s="54" t="s">
        <v>56</v>
      </c>
      <c r="D40" s="28">
        <v>1000000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453224.81</v>
      </c>
      <c r="L40" s="28">
        <f t="shared" si="27"/>
        <v>453224.81</v>
      </c>
      <c r="M40" s="30"/>
      <c r="N40" s="30"/>
      <c r="O40" s="30"/>
      <c r="P40" s="36"/>
      <c r="Q40" s="30"/>
      <c r="R40" s="30"/>
      <c r="S40" s="30"/>
      <c r="T40" s="30"/>
    </row>
    <row r="41" spans="2:20" ht="15" customHeight="1" x14ac:dyDescent="0.2">
      <c r="B41" s="46">
        <v>215</v>
      </c>
      <c r="C41" s="56" t="s">
        <v>57</v>
      </c>
      <c r="D41" s="22">
        <f t="shared" ref="D41:L41" si="28">D44+D43+D42+D45</f>
        <v>44966028</v>
      </c>
      <c r="E41" s="22">
        <f t="shared" si="28"/>
        <v>3935093.3762078499</v>
      </c>
      <c r="F41" s="22">
        <f t="shared" si="28"/>
        <v>3939283.0150000001</v>
      </c>
      <c r="G41" s="22">
        <f t="shared" si="28"/>
        <v>4165891.0455119996</v>
      </c>
      <c r="H41" s="22">
        <f t="shared" si="28"/>
        <v>3815642.2925269995</v>
      </c>
      <c r="I41" s="22">
        <f t="shared" si="28"/>
        <v>3971900.22</v>
      </c>
      <c r="J41" s="22">
        <f t="shared" si="28"/>
        <v>1645200</v>
      </c>
      <c r="K41" s="22">
        <f t="shared" si="28"/>
        <v>6294998.3773836065</v>
      </c>
      <c r="L41" s="22">
        <f t="shared" si="28"/>
        <v>27768008.326630455</v>
      </c>
      <c r="M41" s="30"/>
      <c r="N41" s="33"/>
      <c r="O41" s="30"/>
      <c r="P41" s="40"/>
      <c r="Q41" s="36"/>
      <c r="R41" s="30"/>
      <c r="S41" s="30"/>
      <c r="T41" s="30"/>
    </row>
    <row r="42" spans="2:20" ht="15" customHeight="1" x14ac:dyDescent="0.2">
      <c r="B42" s="44" t="s">
        <v>58</v>
      </c>
      <c r="C42" s="51" t="s">
        <v>59</v>
      </c>
      <c r="D42" s="28">
        <v>12689838</v>
      </c>
      <c r="E42" s="28">
        <v>1076303.28568185</v>
      </c>
      <c r="F42" s="28">
        <v>1078314.29</v>
      </c>
      <c r="G42" s="28">
        <v>1071324.2206989997</v>
      </c>
      <c r="H42" s="28">
        <v>955423.33434599987</v>
      </c>
      <c r="I42" s="28">
        <v>1092175.6000000001</v>
      </c>
      <c r="J42" s="28">
        <v>0</v>
      </c>
      <c r="K42" s="160">
        <v>2181012.6200966006</v>
      </c>
      <c r="L42" s="28">
        <f t="shared" ref="L42:L45" si="29">SUM(E42:K42)</f>
        <v>7454553.3508234499</v>
      </c>
      <c r="M42" s="30"/>
      <c r="N42" s="40"/>
      <c r="O42" s="30"/>
      <c r="P42" s="30"/>
      <c r="Q42" s="30"/>
      <c r="R42" s="30"/>
      <c r="S42" s="30"/>
      <c r="T42" s="30"/>
    </row>
    <row r="43" spans="2:20" ht="15" customHeight="1" x14ac:dyDescent="0.2">
      <c r="B43" s="44" t="s">
        <v>60</v>
      </c>
      <c r="C43" s="51" t="s">
        <v>61</v>
      </c>
      <c r="D43" s="28">
        <v>12719396</v>
      </c>
      <c r="E43" s="28">
        <v>1080424.4009514998</v>
      </c>
      <c r="F43" s="28">
        <v>1082438.24</v>
      </c>
      <c r="G43" s="28">
        <v>1075438.3133099999</v>
      </c>
      <c r="H43" s="28">
        <v>1076363.8252899996</v>
      </c>
      <c r="I43" s="28">
        <v>1093716.04</v>
      </c>
      <c r="J43" s="28">
        <v>0</v>
      </c>
      <c r="K43" s="160">
        <v>2184088.6803040053</v>
      </c>
      <c r="L43" s="28">
        <f t="shared" si="29"/>
        <v>7592469.4998555034</v>
      </c>
      <c r="M43" s="30"/>
      <c r="N43" s="33"/>
      <c r="O43" s="30"/>
      <c r="P43" s="30"/>
      <c r="Q43" s="30"/>
      <c r="R43" s="30"/>
      <c r="S43" s="30"/>
      <c r="T43" s="30"/>
    </row>
    <row r="44" spans="2:20" ht="14.25" customHeight="1" x14ac:dyDescent="0.2">
      <c r="B44" s="44" t="s">
        <v>62</v>
      </c>
      <c r="C44" s="51" t="s">
        <v>63</v>
      </c>
      <c r="D44" s="57">
        <v>1556794</v>
      </c>
      <c r="E44" s="57">
        <v>133165.68957450002</v>
      </c>
      <c r="F44" s="57">
        <v>133330.48499999999</v>
      </c>
      <c r="G44" s="57">
        <v>131775.97150300001</v>
      </c>
      <c r="H44" s="57">
        <v>138655.13289099999</v>
      </c>
      <c r="I44" s="57">
        <v>140811.57999999999</v>
      </c>
      <c r="J44" s="57">
        <v>0</v>
      </c>
      <c r="K44" s="162">
        <v>284697.07698300021</v>
      </c>
      <c r="L44" s="28">
        <f t="shared" si="29"/>
        <v>962435.9359515002</v>
      </c>
      <c r="M44" s="30"/>
      <c r="N44" s="30"/>
      <c r="O44" s="30"/>
      <c r="P44" s="30"/>
      <c r="Q44" s="30"/>
      <c r="R44" s="30"/>
      <c r="S44" s="30"/>
      <c r="T44" s="30"/>
    </row>
    <row r="45" spans="2:20" ht="24" customHeight="1" x14ac:dyDescent="0.2">
      <c r="B45" s="58" t="s">
        <v>64</v>
      </c>
      <c r="C45" s="59" t="s">
        <v>65</v>
      </c>
      <c r="D45" s="28">
        <v>18000000</v>
      </c>
      <c r="E45" s="28">
        <v>1645200</v>
      </c>
      <c r="F45" s="28">
        <v>1645200</v>
      </c>
      <c r="G45" s="28">
        <v>1887352.54</v>
      </c>
      <c r="H45" s="28">
        <v>1645200</v>
      </c>
      <c r="I45" s="28">
        <v>1645197</v>
      </c>
      <c r="J45" s="28">
        <v>1645200</v>
      </c>
      <c r="K45" s="28">
        <v>1645200</v>
      </c>
      <c r="L45" s="28">
        <f t="shared" si="29"/>
        <v>11758549.539999999</v>
      </c>
      <c r="M45" s="30"/>
      <c r="N45" s="30"/>
      <c r="O45" s="30"/>
      <c r="P45" s="30"/>
      <c r="Q45" s="30"/>
      <c r="R45" s="30"/>
      <c r="S45" s="30"/>
      <c r="T45" s="30"/>
    </row>
    <row r="46" spans="2:20" ht="12.75" customHeight="1" x14ac:dyDescent="0.2">
      <c r="B46" s="60">
        <v>22</v>
      </c>
      <c r="C46" s="61" t="s">
        <v>66</v>
      </c>
      <c r="D46" s="18">
        <f t="shared" ref="D46:L46" si="30">D47+D56+D59+D62+D66+D75+D79+D90+D106</f>
        <v>129244871</v>
      </c>
      <c r="E46" s="18">
        <f t="shared" si="30"/>
        <v>8908751.0188175589</v>
      </c>
      <c r="F46" s="18">
        <f t="shared" si="30"/>
        <v>13879349.7028</v>
      </c>
      <c r="G46" s="18">
        <f t="shared" si="30"/>
        <v>8776396.7000853997</v>
      </c>
      <c r="H46" s="18">
        <f t="shared" si="30"/>
        <v>11835494.542999998</v>
      </c>
      <c r="I46" s="18">
        <f t="shared" si="30"/>
        <v>9219142.3521999996</v>
      </c>
      <c r="J46" s="18">
        <f t="shared" si="30"/>
        <v>9105665.6007999983</v>
      </c>
      <c r="K46" s="18">
        <f>K47+K56+K59+K62+K66+K75+K79+K90+K106</f>
        <v>13161259.248199999</v>
      </c>
      <c r="L46" s="18">
        <f t="shared" si="30"/>
        <v>74886059.165902957</v>
      </c>
      <c r="M46" s="29"/>
      <c r="N46" s="36"/>
      <c r="O46" s="30"/>
      <c r="P46" s="30"/>
      <c r="Q46" s="30"/>
      <c r="R46" s="30"/>
      <c r="S46" s="30"/>
      <c r="T46" s="30"/>
    </row>
    <row r="47" spans="2:20" ht="12.75" customHeight="1" x14ac:dyDescent="0.2">
      <c r="B47" s="46">
        <v>221</v>
      </c>
      <c r="C47" s="47" t="s">
        <v>67</v>
      </c>
      <c r="D47" s="22">
        <f t="shared" ref="D47:L47" si="31">D48+D49+D50+D51+D52+D53+D54+D55</f>
        <v>12500000</v>
      </c>
      <c r="E47" s="22">
        <f t="shared" si="31"/>
        <v>1079159.5456175599</v>
      </c>
      <c r="F47" s="22">
        <f t="shared" si="31"/>
        <v>537152.46</v>
      </c>
      <c r="G47" s="22">
        <f t="shared" si="31"/>
        <v>1267883.2073854001</v>
      </c>
      <c r="H47" s="22">
        <f t="shared" si="31"/>
        <v>886429.35</v>
      </c>
      <c r="I47" s="22">
        <f t="shared" si="31"/>
        <v>1224409.233</v>
      </c>
      <c r="J47" s="22">
        <f t="shared" si="31"/>
        <v>1288194.45</v>
      </c>
      <c r="K47" s="22">
        <f>K48+K49+K50+K51+K52+K53+K54+K55</f>
        <v>1310551.58</v>
      </c>
      <c r="L47" s="22">
        <f t="shared" si="31"/>
        <v>7593779.8260029592</v>
      </c>
      <c r="M47" s="33"/>
      <c r="N47" s="30"/>
      <c r="O47" s="30"/>
      <c r="P47" s="30"/>
      <c r="Q47" s="30"/>
      <c r="R47" s="30"/>
      <c r="S47" s="30"/>
      <c r="T47" s="30"/>
    </row>
    <row r="48" spans="2:20" ht="12.75" customHeight="1" x14ac:dyDescent="0.2">
      <c r="B48" s="44" t="s">
        <v>68</v>
      </c>
      <c r="C48" s="51" t="s">
        <v>69</v>
      </c>
      <c r="D48" s="28">
        <v>310000</v>
      </c>
      <c r="E48" s="28">
        <v>0</v>
      </c>
      <c r="F48" s="28">
        <v>14750</v>
      </c>
      <c r="G48" s="28">
        <v>29500</v>
      </c>
      <c r="H48" s="28">
        <v>0</v>
      </c>
      <c r="I48" s="28">
        <v>29500</v>
      </c>
      <c r="J48" s="28">
        <v>0</v>
      </c>
      <c r="K48" s="160">
        <v>14750</v>
      </c>
      <c r="L48" s="28">
        <f t="shared" ref="L48:L55" si="32">SUM(E48:K48)</f>
        <v>88500</v>
      </c>
      <c r="M48" s="30"/>
      <c r="N48" s="30"/>
      <c r="O48" s="30"/>
      <c r="P48" s="30"/>
      <c r="Q48" s="30"/>
      <c r="R48" s="30"/>
      <c r="S48" s="30"/>
      <c r="T48" s="30"/>
    </row>
    <row r="49" spans="2:20" ht="12.75" customHeight="1" x14ac:dyDescent="0.2">
      <c r="B49" s="44" t="s">
        <v>70</v>
      </c>
      <c r="C49" s="62" t="s">
        <v>71</v>
      </c>
      <c r="D49" s="28">
        <v>300000</v>
      </c>
      <c r="E49" s="28">
        <v>0</v>
      </c>
      <c r="F49" s="28">
        <v>0</v>
      </c>
      <c r="G49" s="28">
        <v>0</v>
      </c>
      <c r="H49" s="28">
        <v>132.46</v>
      </c>
      <c r="I49" s="28">
        <v>0</v>
      </c>
      <c r="J49" s="28">
        <v>0</v>
      </c>
      <c r="K49" s="28">
        <v>0</v>
      </c>
      <c r="L49" s="28">
        <f t="shared" si="32"/>
        <v>132.46</v>
      </c>
      <c r="M49" s="30"/>
      <c r="N49" s="30"/>
      <c r="O49" s="30"/>
      <c r="P49" s="30"/>
      <c r="Q49" s="30"/>
      <c r="R49" s="30"/>
      <c r="S49" s="30"/>
      <c r="T49" s="30"/>
    </row>
    <row r="50" spans="2:20" ht="12.75" customHeight="1" x14ac:dyDescent="0.2">
      <c r="B50" s="44" t="s">
        <v>72</v>
      </c>
      <c r="C50" s="45" t="s">
        <v>73</v>
      </c>
      <c r="D50" s="28">
        <v>4000000</v>
      </c>
      <c r="E50" s="28">
        <v>268927.50561756</v>
      </c>
      <c r="F50" s="28">
        <v>452190.62</v>
      </c>
      <c r="G50" s="28">
        <v>259666.6523854</v>
      </c>
      <c r="H50" s="28">
        <v>267392.88</v>
      </c>
      <c r="I50" s="28">
        <v>614788.27500000002</v>
      </c>
      <c r="J50" s="28">
        <v>574695.31999999995</v>
      </c>
      <c r="K50" s="28">
        <v>591031.30000000005</v>
      </c>
      <c r="L50" s="28">
        <f t="shared" si="32"/>
        <v>3028692.55300296</v>
      </c>
      <c r="M50" s="30"/>
      <c r="N50" s="30"/>
      <c r="O50" s="30"/>
      <c r="P50" s="30"/>
      <c r="Q50" s="30"/>
      <c r="R50" s="30"/>
      <c r="S50" s="30"/>
      <c r="T50" s="30"/>
    </row>
    <row r="51" spans="2:20" ht="12.75" customHeight="1" x14ac:dyDescent="0.2">
      <c r="B51" s="44" t="s">
        <v>74</v>
      </c>
      <c r="C51" s="45" t="s">
        <v>75</v>
      </c>
      <c r="D51" s="28">
        <v>20000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f t="shared" si="32"/>
        <v>0</v>
      </c>
      <c r="M51" s="36"/>
      <c r="N51" s="33"/>
      <c r="O51" s="30"/>
      <c r="P51" s="30"/>
      <c r="Q51" s="30"/>
      <c r="R51" s="30"/>
      <c r="S51" s="30"/>
      <c r="T51" s="30"/>
    </row>
    <row r="52" spans="2:20" ht="12.75" customHeight="1" x14ac:dyDescent="0.2">
      <c r="B52" s="44" t="s">
        <v>76</v>
      </c>
      <c r="C52" s="62" t="s">
        <v>77</v>
      </c>
      <c r="D52" s="28">
        <v>3600000</v>
      </c>
      <c r="E52" s="28">
        <v>402333.14</v>
      </c>
      <c r="F52" s="28">
        <v>16334.5</v>
      </c>
      <c r="G52" s="28">
        <v>564874.63500000001</v>
      </c>
      <c r="H52" s="28">
        <v>209112.13999999998</v>
      </c>
      <c r="I52" s="28">
        <v>191249.57799999998</v>
      </c>
      <c r="J52" s="28">
        <v>228111.47</v>
      </c>
      <c r="K52" s="28">
        <v>228111.48</v>
      </c>
      <c r="L52" s="28">
        <f t="shared" si="32"/>
        <v>1840126.943</v>
      </c>
      <c r="M52" s="15"/>
      <c r="N52" s="63"/>
    </row>
    <row r="53" spans="2:20" ht="12.75" customHeight="1" x14ac:dyDescent="0.2">
      <c r="B53" s="44" t="s">
        <v>78</v>
      </c>
      <c r="C53" s="45" t="s">
        <v>79</v>
      </c>
      <c r="D53" s="28">
        <v>4170000</v>
      </c>
      <c r="E53" s="28">
        <v>407898.9</v>
      </c>
      <c r="F53" s="28">
        <v>53877.34</v>
      </c>
      <c r="G53" s="28">
        <v>406761.92</v>
      </c>
      <c r="H53" s="28">
        <v>409791.87</v>
      </c>
      <c r="I53" s="28">
        <v>388871.38</v>
      </c>
      <c r="J53" s="28">
        <v>485387.66</v>
      </c>
      <c r="K53" s="28">
        <v>469578.8</v>
      </c>
      <c r="L53" s="28">
        <f t="shared" si="32"/>
        <v>2622167.8699999996</v>
      </c>
    </row>
    <row r="54" spans="2:20" ht="12.75" customHeight="1" x14ac:dyDescent="0.2">
      <c r="B54" s="44" t="s">
        <v>80</v>
      </c>
      <c r="C54" s="45" t="s">
        <v>81</v>
      </c>
      <c r="D54" s="28">
        <v>50000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57">
        <v>0</v>
      </c>
      <c r="K54" s="57">
        <v>0</v>
      </c>
      <c r="L54" s="28">
        <f t="shared" si="32"/>
        <v>0</v>
      </c>
    </row>
    <row r="55" spans="2:20" ht="12.75" customHeight="1" x14ac:dyDescent="0.2">
      <c r="B55" s="44" t="s">
        <v>82</v>
      </c>
      <c r="C55" s="45" t="s">
        <v>83</v>
      </c>
      <c r="D55" s="28">
        <v>50000</v>
      </c>
      <c r="E55" s="28">
        <v>0</v>
      </c>
      <c r="F55" s="28">
        <v>0</v>
      </c>
      <c r="G55" s="28">
        <v>7080</v>
      </c>
      <c r="H55" s="28">
        <v>0</v>
      </c>
      <c r="I55" s="28">
        <v>0</v>
      </c>
      <c r="J55" s="28">
        <v>0</v>
      </c>
      <c r="K55" s="28">
        <v>7080</v>
      </c>
      <c r="L55" s="28">
        <f t="shared" si="32"/>
        <v>14160</v>
      </c>
    </row>
    <row r="56" spans="2:20" ht="12.75" customHeight="1" x14ac:dyDescent="0.2">
      <c r="B56" s="46">
        <v>222</v>
      </c>
      <c r="C56" s="64" t="s">
        <v>84</v>
      </c>
      <c r="D56" s="22">
        <f t="shared" ref="D56:L56" si="33">+D57+D58</f>
        <v>4963500</v>
      </c>
      <c r="E56" s="22">
        <f t="shared" si="33"/>
        <v>374800.85119999998</v>
      </c>
      <c r="F56" s="22">
        <f t="shared" si="33"/>
        <v>241729.3</v>
      </c>
      <c r="G56" s="22">
        <f t="shared" si="33"/>
        <v>555234.13</v>
      </c>
      <c r="H56" s="22">
        <f t="shared" si="33"/>
        <v>245744</v>
      </c>
      <c r="I56" s="22">
        <f t="shared" si="33"/>
        <v>0</v>
      </c>
      <c r="J56" s="22">
        <f t="shared" si="33"/>
        <v>231719.4</v>
      </c>
      <c r="K56" s="22">
        <f>+K57+K58</f>
        <v>2323.67</v>
      </c>
      <c r="L56" s="22">
        <f t="shared" si="33"/>
        <v>1651551.3511999997</v>
      </c>
    </row>
    <row r="57" spans="2:20" ht="12.75" customHeight="1" x14ac:dyDescent="0.2">
      <c r="B57" s="65" t="s">
        <v>85</v>
      </c>
      <c r="C57" s="51" t="s">
        <v>86</v>
      </c>
      <c r="D57" s="28">
        <v>1532500</v>
      </c>
      <c r="E57" s="28">
        <v>136178.30119999999</v>
      </c>
      <c r="F57" s="28">
        <v>136178.29999999999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f t="shared" ref="L57:L58" si="34">SUM(E57:K57)</f>
        <v>272356.60119999998</v>
      </c>
    </row>
    <row r="58" spans="2:20" ht="12.75" customHeight="1" x14ac:dyDescent="0.2">
      <c r="B58" s="65" t="s">
        <v>87</v>
      </c>
      <c r="C58" s="51" t="s">
        <v>88</v>
      </c>
      <c r="D58" s="28">
        <v>3431000</v>
      </c>
      <c r="E58" s="28">
        <v>238622.55</v>
      </c>
      <c r="F58" s="28">
        <v>105551</v>
      </c>
      <c r="G58" s="28">
        <v>555234.13</v>
      </c>
      <c r="H58" s="28">
        <v>245744</v>
      </c>
      <c r="I58" s="28">
        <v>0</v>
      </c>
      <c r="J58" s="28">
        <v>231719.4</v>
      </c>
      <c r="K58" s="28">
        <v>2323.67</v>
      </c>
      <c r="L58" s="28">
        <f t="shared" si="34"/>
        <v>1379194.7499999998</v>
      </c>
    </row>
    <row r="59" spans="2:20" ht="12.75" customHeight="1" x14ac:dyDescent="0.2">
      <c r="B59" s="46">
        <v>223</v>
      </c>
      <c r="C59" s="47" t="s">
        <v>89</v>
      </c>
      <c r="D59" s="22">
        <f t="shared" ref="D59:L59" si="35">SUM(D60:D61)</f>
        <v>5928000</v>
      </c>
      <c r="E59" s="22">
        <f t="shared" si="35"/>
        <v>142200</v>
      </c>
      <c r="F59" s="22">
        <f t="shared" si="35"/>
        <v>180850</v>
      </c>
      <c r="G59" s="22">
        <f t="shared" si="35"/>
        <v>383530</v>
      </c>
      <c r="H59" s="22">
        <f t="shared" si="35"/>
        <v>273850</v>
      </c>
      <c r="I59" s="22">
        <f t="shared" si="35"/>
        <v>908750</v>
      </c>
      <c r="J59" s="22">
        <f t="shared" si="35"/>
        <v>191700</v>
      </c>
      <c r="K59" s="22">
        <f>SUM(K60:K61)</f>
        <v>944800</v>
      </c>
      <c r="L59" s="22">
        <f t="shared" si="35"/>
        <v>3025680</v>
      </c>
    </row>
    <row r="60" spans="2:20" ht="12.75" customHeight="1" x14ac:dyDescent="0.2">
      <c r="B60" s="44" t="s">
        <v>90</v>
      </c>
      <c r="C60" s="51" t="s">
        <v>91</v>
      </c>
      <c r="D60" s="66">
        <v>1000000</v>
      </c>
      <c r="E60" s="66">
        <v>142200</v>
      </c>
      <c r="F60" s="66">
        <v>68350</v>
      </c>
      <c r="G60" s="66">
        <v>269950</v>
      </c>
      <c r="H60" s="28">
        <v>45250</v>
      </c>
      <c r="I60" s="28">
        <v>161500</v>
      </c>
      <c r="J60" s="28">
        <v>191700</v>
      </c>
      <c r="K60" s="28">
        <v>250100</v>
      </c>
      <c r="L60" s="28">
        <f t="shared" ref="L60:L61" si="36">SUM(E60:K60)</f>
        <v>1129050</v>
      </c>
    </row>
    <row r="61" spans="2:20" ht="12.75" customHeight="1" x14ac:dyDescent="0.2">
      <c r="B61" s="44" t="s">
        <v>92</v>
      </c>
      <c r="C61" s="51" t="s">
        <v>93</v>
      </c>
      <c r="D61" s="66">
        <v>4928000</v>
      </c>
      <c r="E61" s="66">
        <v>0</v>
      </c>
      <c r="F61" s="66">
        <v>112500</v>
      </c>
      <c r="G61" s="66">
        <v>113580</v>
      </c>
      <c r="H61" s="28">
        <v>228600</v>
      </c>
      <c r="I61" s="28">
        <v>747250</v>
      </c>
      <c r="J61" s="28">
        <v>0</v>
      </c>
      <c r="K61" s="28">
        <v>694700</v>
      </c>
      <c r="L61" s="28">
        <f t="shared" si="36"/>
        <v>1896630</v>
      </c>
    </row>
    <row r="62" spans="2:20" ht="12.75" customHeight="1" x14ac:dyDescent="0.2">
      <c r="B62" s="46">
        <v>224</v>
      </c>
      <c r="C62" s="47" t="s">
        <v>94</v>
      </c>
      <c r="D62" s="22">
        <f t="shared" ref="D62:L62" si="37">+D63+D64+D65</f>
        <v>2450000</v>
      </c>
      <c r="E62" s="22">
        <f t="shared" si="37"/>
        <v>77072.25</v>
      </c>
      <c r="F62" s="22">
        <f t="shared" si="37"/>
        <v>26409.78</v>
      </c>
      <c r="G62" s="22">
        <f t="shared" si="37"/>
        <v>70439.8</v>
      </c>
      <c r="H62" s="22">
        <f t="shared" si="37"/>
        <v>66134.55</v>
      </c>
      <c r="I62" s="22">
        <f t="shared" si="37"/>
        <v>116156.16</v>
      </c>
      <c r="J62" s="22">
        <f t="shared" si="37"/>
        <v>67846.570000000007</v>
      </c>
      <c r="K62" s="22">
        <f>+K63+K64+K65</f>
        <v>309988.96000000002</v>
      </c>
      <c r="L62" s="22">
        <f t="shared" si="37"/>
        <v>734048.07000000007</v>
      </c>
    </row>
    <row r="63" spans="2:20" ht="12.75" customHeight="1" x14ac:dyDescent="0.2">
      <c r="B63" s="44" t="s">
        <v>95</v>
      </c>
      <c r="C63" s="51" t="s">
        <v>96</v>
      </c>
      <c r="D63" s="57">
        <v>2000000</v>
      </c>
      <c r="E63" s="57">
        <v>26622.25</v>
      </c>
      <c r="F63" s="57">
        <v>26409.78</v>
      </c>
      <c r="G63" s="57">
        <v>20039.8</v>
      </c>
      <c r="H63" s="28">
        <v>65584.55</v>
      </c>
      <c r="I63" s="28">
        <v>115356.16</v>
      </c>
      <c r="J63" s="28">
        <v>17846.57</v>
      </c>
      <c r="K63" s="28">
        <v>309488.96000000002</v>
      </c>
      <c r="L63" s="28">
        <f t="shared" ref="L63:L105" si="38">SUM(E63:K63)</f>
        <v>581348.07000000007</v>
      </c>
    </row>
    <row r="64" spans="2:20" ht="12.75" customHeight="1" x14ac:dyDescent="0.2">
      <c r="B64" s="44" t="s">
        <v>97</v>
      </c>
      <c r="C64" s="51" t="s">
        <v>98</v>
      </c>
      <c r="D64" s="57">
        <v>200000</v>
      </c>
      <c r="E64" s="57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f t="shared" si="38"/>
        <v>0</v>
      </c>
    </row>
    <row r="65" spans="2:15" ht="12.75" customHeight="1" x14ac:dyDescent="0.2">
      <c r="B65" s="44" t="s">
        <v>99</v>
      </c>
      <c r="C65" s="51" t="s">
        <v>100</v>
      </c>
      <c r="D65" s="28">
        <v>250000</v>
      </c>
      <c r="E65" s="28">
        <v>50450</v>
      </c>
      <c r="F65" s="28">
        <v>0</v>
      </c>
      <c r="G65" s="28">
        <v>50400</v>
      </c>
      <c r="H65" s="28">
        <v>550</v>
      </c>
      <c r="I65" s="28">
        <v>800</v>
      </c>
      <c r="J65" s="28">
        <v>50000</v>
      </c>
      <c r="K65" s="28">
        <v>500</v>
      </c>
      <c r="L65" s="28">
        <f t="shared" si="38"/>
        <v>152700</v>
      </c>
    </row>
    <row r="66" spans="2:15" ht="15.75" customHeight="1" x14ac:dyDescent="0.2">
      <c r="B66" s="46">
        <v>225</v>
      </c>
      <c r="C66" s="64" t="s">
        <v>101</v>
      </c>
      <c r="D66" s="22">
        <f t="shared" ref="D66:L66" si="39">SUM(D67:D74)</f>
        <v>6580000</v>
      </c>
      <c r="E66" s="22">
        <f t="shared" si="39"/>
        <v>573722.79</v>
      </c>
      <c r="F66" s="22">
        <f t="shared" si="39"/>
        <v>1300816.9100000001</v>
      </c>
      <c r="G66" s="22">
        <f t="shared" si="39"/>
        <v>110536.304</v>
      </c>
      <c r="H66" s="22">
        <f t="shared" si="39"/>
        <v>70000</v>
      </c>
      <c r="I66" s="22">
        <f t="shared" si="39"/>
        <v>221237.04</v>
      </c>
      <c r="J66" s="22">
        <f t="shared" si="39"/>
        <v>240313.64799999999</v>
      </c>
      <c r="K66" s="22">
        <f>SUM(K67:K74)</f>
        <v>70000</v>
      </c>
      <c r="L66" s="22">
        <f t="shared" si="39"/>
        <v>2586626.6920000003</v>
      </c>
    </row>
    <row r="67" spans="2:15" ht="15" customHeight="1" x14ac:dyDescent="0.2">
      <c r="B67" s="65" t="s">
        <v>102</v>
      </c>
      <c r="C67" s="67" t="s">
        <v>103</v>
      </c>
      <c r="D67" s="28">
        <v>800000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28659.84</v>
      </c>
      <c r="K67" s="28">
        <v>0</v>
      </c>
      <c r="L67" s="28">
        <f t="shared" si="38"/>
        <v>28659.84</v>
      </c>
    </row>
    <row r="68" spans="2:15" ht="21" customHeight="1" x14ac:dyDescent="0.2">
      <c r="B68" s="44" t="s">
        <v>104</v>
      </c>
      <c r="C68" s="68" t="s">
        <v>105</v>
      </c>
      <c r="D68" s="57">
        <v>300000</v>
      </c>
      <c r="E68" s="57">
        <v>28999.68</v>
      </c>
      <c r="F68" s="57">
        <v>37851.57</v>
      </c>
      <c r="G68" s="57">
        <v>40536.304000000004</v>
      </c>
      <c r="H68" s="28">
        <v>0</v>
      </c>
      <c r="I68" s="28">
        <v>65499.44</v>
      </c>
      <c r="J68" s="28">
        <v>85957.808000000005</v>
      </c>
      <c r="K68" s="28">
        <v>0</v>
      </c>
      <c r="L68" s="28">
        <f t="shared" si="38"/>
        <v>258844.80200000003</v>
      </c>
    </row>
    <row r="69" spans="2:15" ht="17.25" customHeight="1" x14ac:dyDescent="0.2">
      <c r="B69" s="44" t="s">
        <v>106</v>
      </c>
      <c r="C69" s="68" t="s">
        <v>107</v>
      </c>
      <c r="D69" s="57">
        <v>360000</v>
      </c>
      <c r="E69" s="57">
        <v>0</v>
      </c>
      <c r="F69" s="28">
        <v>0</v>
      </c>
      <c r="G69" s="28">
        <v>0</v>
      </c>
      <c r="H69" s="28">
        <v>0</v>
      </c>
      <c r="I69" s="28">
        <v>0</v>
      </c>
      <c r="J69" s="28">
        <v>55696</v>
      </c>
      <c r="K69" s="28">
        <v>0</v>
      </c>
      <c r="L69" s="28">
        <f t="shared" si="38"/>
        <v>55696</v>
      </c>
    </row>
    <row r="70" spans="2:15" ht="19.5" customHeight="1" x14ac:dyDescent="0.2">
      <c r="B70" s="65" t="s">
        <v>108</v>
      </c>
      <c r="C70" s="69" t="s">
        <v>109</v>
      </c>
      <c r="D70" s="28">
        <v>2000000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f t="shared" si="38"/>
        <v>0</v>
      </c>
    </row>
    <row r="71" spans="2:15" ht="19.5" customHeight="1" x14ac:dyDescent="0.2">
      <c r="B71" s="65" t="s">
        <v>110</v>
      </c>
      <c r="C71" s="69" t="s">
        <v>111</v>
      </c>
      <c r="D71" s="28">
        <v>120000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f t="shared" si="38"/>
        <v>0</v>
      </c>
    </row>
    <row r="72" spans="2:15" ht="21.75" customHeight="1" x14ac:dyDescent="0.2">
      <c r="B72" s="65" t="s">
        <v>112</v>
      </c>
      <c r="C72" s="69" t="s">
        <v>113</v>
      </c>
      <c r="D72" s="57">
        <v>900000</v>
      </c>
      <c r="E72" s="57">
        <v>70000</v>
      </c>
      <c r="F72" s="57">
        <v>70000</v>
      </c>
      <c r="G72" s="57">
        <v>70000</v>
      </c>
      <c r="H72" s="28">
        <v>70000</v>
      </c>
      <c r="I72" s="28">
        <v>70000</v>
      </c>
      <c r="J72" s="28">
        <v>70000</v>
      </c>
      <c r="K72" s="28">
        <v>70000</v>
      </c>
      <c r="L72" s="28">
        <f t="shared" si="38"/>
        <v>490000</v>
      </c>
      <c r="M72" s="15"/>
      <c r="O72" s="15"/>
    </row>
    <row r="73" spans="2:15" ht="21.75" customHeight="1" x14ac:dyDescent="0.2">
      <c r="B73" s="65" t="s">
        <v>114</v>
      </c>
      <c r="C73" s="69" t="s">
        <v>115</v>
      </c>
      <c r="D73" s="57">
        <v>100000</v>
      </c>
      <c r="E73" s="57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f t="shared" si="38"/>
        <v>0</v>
      </c>
      <c r="O73" s="15"/>
    </row>
    <row r="74" spans="2:15" ht="16.5" customHeight="1" x14ac:dyDescent="0.2">
      <c r="B74" s="44" t="s">
        <v>116</v>
      </c>
      <c r="C74" s="68" t="s">
        <v>117</v>
      </c>
      <c r="D74" s="28">
        <v>2000000</v>
      </c>
      <c r="E74" s="28">
        <v>474723.11</v>
      </c>
      <c r="F74" s="28">
        <v>1192965.3400000001</v>
      </c>
      <c r="G74" s="28">
        <v>0</v>
      </c>
      <c r="H74" s="28">
        <v>0</v>
      </c>
      <c r="I74" s="28">
        <v>85737.600000000006</v>
      </c>
      <c r="J74" s="157">
        <v>0</v>
      </c>
      <c r="K74" s="157">
        <v>0</v>
      </c>
      <c r="L74" s="28">
        <f t="shared" si="38"/>
        <v>1753426.0500000003</v>
      </c>
      <c r="M74" s="15"/>
      <c r="N74" s="15"/>
      <c r="O74" s="15"/>
    </row>
    <row r="75" spans="2:15" ht="12.75" customHeight="1" x14ac:dyDescent="0.2">
      <c r="B75" s="46">
        <v>226</v>
      </c>
      <c r="C75" s="47" t="s">
        <v>118</v>
      </c>
      <c r="D75" s="22">
        <f t="shared" ref="D75:L75" si="40">+D76+D77+D78</f>
        <v>57400000</v>
      </c>
      <c r="E75" s="22">
        <f t="shared" si="40"/>
        <v>4099928.87</v>
      </c>
      <c r="F75" s="22">
        <f t="shared" si="40"/>
        <v>8171969.3799999999</v>
      </c>
      <c r="G75" s="22">
        <f t="shared" si="40"/>
        <v>4432419.5729999999</v>
      </c>
      <c r="H75" s="22">
        <f t="shared" si="40"/>
        <v>8157496.8999999994</v>
      </c>
      <c r="I75" s="22">
        <f t="shared" si="40"/>
        <v>4078938.55</v>
      </c>
      <c r="J75" s="22">
        <f t="shared" si="40"/>
        <v>4249057.75</v>
      </c>
      <c r="K75" s="22">
        <f>+K76+K77+K78</f>
        <v>8091509.7000000002</v>
      </c>
      <c r="L75" s="22">
        <f t="shared" si="40"/>
        <v>41281320.722999997</v>
      </c>
      <c r="O75" s="15"/>
    </row>
    <row r="76" spans="2:15" ht="12.75" customHeight="1" x14ac:dyDescent="0.2">
      <c r="B76" s="44" t="s">
        <v>119</v>
      </c>
      <c r="C76" s="51" t="s">
        <v>120</v>
      </c>
      <c r="D76" s="28">
        <v>4000000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f t="shared" si="38"/>
        <v>0</v>
      </c>
    </row>
    <row r="77" spans="2:15" ht="18" customHeight="1" x14ac:dyDescent="0.2">
      <c r="B77" s="44" t="s">
        <v>121</v>
      </c>
      <c r="C77" s="51" t="s">
        <v>122</v>
      </c>
      <c r="D77" s="28">
        <v>53000000</v>
      </c>
      <c r="E77" s="28">
        <v>4099928.87</v>
      </c>
      <c r="F77" s="28">
        <v>8171969.3799999999</v>
      </c>
      <c r="G77" s="28">
        <v>4432419.5729999999</v>
      </c>
      <c r="H77" s="28">
        <v>8157496.8999999994</v>
      </c>
      <c r="I77" s="28">
        <v>4078938.55</v>
      </c>
      <c r="J77" s="28">
        <v>4249057.75</v>
      </c>
      <c r="K77" s="28">
        <v>8091509.7000000002</v>
      </c>
      <c r="L77" s="28">
        <f t="shared" si="38"/>
        <v>41281320.722999997</v>
      </c>
    </row>
    <row r="78" spans="2:15" ht="18" customHeight="1" x14ac:dyDescent="0.2">
      <c r="B78" s="44" t="s">
        <v>123</v>
      </c>
      <c r="C78" s="51" t="s">
        <v>124</v>
      </c>
      <c r="D78" s="28">
        <v>400000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f t="shared" si="38"/>
        <v>0</v>
      </c>
    </row>
    <row r="79" spans="2:15" ht="25.5" customHeight="1" x14ac:dyDescent="0.2">
      <c r="B79" s="164">
        <v>227</v>
      </c>
      <c r="C79" s="56" t="s">
        <v>125</v>
      </c>
      <c r="D79" s="22">
        <f t="shared" ref="D79:L79" si="41">+D80+D81+D82+D83+D84+D85+D86+D87+D88+D89</f>
        <v>7590100</v>
      </c>
      <c r="E79" s="22">
        <f t="shared" si="41"/>
        <v>546800.64980000001</v>
      </c>
      <c r="F79" s="22">
        <f t="shared" si="41"/>
        <v>298931.75</v>
      </c>
      <c r="G79" s="22">
        <f t="shared" si="41"/>
        <v>334881.272</v>
      </c>
      <c r="H79" s="22">
        <f t="shared" si="41"/>
        <v>611596.75260000001</v>
      </c>
      <c r="I79" s="22">
        <f t="shared" si="41"/>
        <v>432668.40299999993</v>
      </c>
      <c r="J79" s="22">
        <f t="shared" si="41"/>
        <v>922843.28359999997</v>
      </c>
      <c r="K79" s="22">
        <f>+K80+K81+K82+K83+K84+K85+K86+K87+K88+K89</f>
        <v>318063.08600000001</v>
      </c>
      <c r="L79" s="22">
        <f t="shared" si="41"/>
        <v>3465785.1970000002</v>
      </c>
    </row>
    <row r="80" spans="2:15" ht="13.5" customHeight="1" x14ac:dyDescent="0.2">
      <c r="B80" s="44" t="s">
        <v>126</v>
      </c>
      <c r="C80" s="62" t="s">
        <v>127</v>
      </c>
      <c r="D80" s="28">
        <v>2000000</v>
      </c>
      <c r="E80" s="28">
        <v>119472.7322</v>
      </c>
      <c r="F80" s="28">
        <v>5000</v>
      </c>
      <c r="G80" s="28">
        <v>5000</v>
      </c>
      <c r="H80" s="28">
        <v>476546.61100000003</v>
      </c>
      <c r="I80" s="28">
        <v>61610.004400000005</v>
      </c>
      <c r="J80" s="28">
        <v>179997.23</v>
      </c>
      <c r="K80" s="28">
        <v>5000</v>
      </c>
      <c r="L80" s="28">
        <f t="shared" si="38"/>
        <v>852626.57759999996</v>
      </c>
    </row>
    <row r="81" spans="2:12" ht="13.5" customHeight="1" x14ac:dyDescent="0.2">
      <c r="B81" s="44" t="s">
        <v>128</v>
      </c>
      <c r="C81" s="62" t="s">
        <v>129</v>
      </c>
      <c r="D81" s="28">
        <v>200000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f t="shared" si="38"/>
        <v>0</v>
      </c>
    </row>
    <row r="82" spans="2:12" ht="25.5" customHeight="1" x14ac:dyDescent="0.2">
      <c r="B82" s="44" t="s">
        <v>130</v>
      </c>
      <c r="C82" s="62" t="s">
        <v>131</v>
      </c>
      <c r="D82" s="28">
        <v>200000</v>
      </c>
      <c r="E82" s="28">
        <v>0</v>
      </c>
      <c r="F82" s="28">
        <v>0</v>
      </c>
      <c r="G82" s="28">
        <v>66080</v>
      </c>
      <c r="H82" s="28">
        <v>0</v>
      </c>
      <c r="I82" s="28">
        <v>0</v>
      </c>
      <c r="J82" s="28">
        <v>0</v>
      </c>
      <c r="K82" s="28">
        <v>0</v>
      </c>
      <c r="L82" s="28">
        <f t="shared" si="38"/>
        <v>66080</v>
      </c>
    </row>
    <row r="83" spans="2:12" ht="13.5" customHeight="1" x14ac:dyDescent="0.2">
      <c r="B83" s="44" t="s">
        <v>132</v>
      </c>
      <c r="C83" s="62" t="s">
        <v>133</v>
      </c>
      <c r="D83" s="28">
        <v>600000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f t="shared" si="38"/>
        <v>0</v>
      </c>
    </row>
    <row r="84" spans="2:12" ht="13.5" customHeight="1" x14ac:dyDescent="0.2">
      <c r="B84" s="44" t="s">
        <v>134</v>
      </c>
      <c r="C84" s="62" t="s">
        <v>135</v>
      </c>
      <c r="D84" s="28">
        <v>719300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f t="shared" si="38"/>
        <v>0</v>
      </c>
    </row>
    <row r="85" spans="2:12" ht="13.5" customHeight="1" x14ac:dyDescent="0.2">
      <c r="B85" s="44" t="s">
        <v>136</v>
      </c>
      <c r="C85" s="62" t="s">
        <v>137</v>
      </c>
      <c r="D85" s="28">
        <v>300000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f t="shared" si="38"/>
        <v>0</v>
      </c>
    </row>
    <row r="86" spans="2:12" ht="25.5" customHeight="1" x14ac:dyDescent="0.2">
      <c r="B86" s="44" t="s">
        <v>138</v>
      </c>
      <c r="C86" s="62" t="s">
        <v>139</v>
      </c>
      <c r="D86" s="28">
        <v>2620800</v>
      </c>
      <c r="E86" s="28">
        <v>370097.91759999999</v>
      </c>
      <c r="F86" s="28">
        <v>132332.31999999998</v>
      </c>
      <c r="G86" s="28">
        <v>183590.772</v>
      </c>
      <c r="H86" s="28">
        <v>48406.14</v>
      </c>
      <c r="I86" s="28">
        <v>344862.3985999999</v>
      </c>
      <c r="J86" s="28">
        <v>474593.07</v>
      </c>
      <c r="K86" s="28">
        <v>307753.08600000001</v>
      </c>
      <c r="L86" s="28">
        <f t="shared" si="38"/>
        <v>1861635.7042</v>
      </c>
    </row>
    <row r="87" spans="2:12" ht="13.5" customHeight="1" x14ac:dyDescent="0.2">
      <c r="B87" s="44" t="s">
        <v>140</v>
      </c>
      <c r="C87" s="62" t="s">
        <v>359</v>
      </c>
      <c r="D87" s="28">
        <v>450000</v>
      </c>
      <c r="E87" s="28">
        <v>57230</v>
      </c>
      <c r="F87" s="28">
        <v>161599.43</v>
      </c>
      <c r="G87" s="28">
        <v>80210.5</v>
      </c>
      <c r="H87" s="28">
        <v>5310</v>
      </c>
      <c r="I87" s="28">
        <v>19706</v>
      </c>
      <c r="J87" s="28">
        <v>180182.48</v>
      </c>
      <c r="K87" s="28">
        <v>5310</v>
      </c>
      <c r="L87" s="28">
        <f t="shared" si="38"/>
        <v>509548.41000000003</v>
      </c>
    </row>
    <row r="88" spans="2:12" ht="25.5" customHeight="1" x14ac:dyDescent="0.2">
      <c r="B88" s="44" t="s">
        <v>141</v>
      </c>
      <c r="C88" s="62" t="s">
        <v>142</v>
      </c>
      <c r="D88" s="28">
        <v>300000</v>
      </c>
      <c r="E88" s="28">
        <v>0</v>
      </c>
      <c r="F88" s="28">
        <v>0</v>
      </c>
      <c r="G88" s="28">
        <v>0</v>
      </c>
      <c r="H88" s="28">
        <v>81334.001600000003</v>
      </c>
      <c r="I88" s="28">
        <v>6490</v>
      </c>
      <c r="J88" s="28">
        <v>88070.503599999996</v>
      </c>
      <c r="K88" s="28">
        <v>0</v>
      </c>
      <c r="L88" s="28">
        <f t="shared" si="38"/>
        <v>175894.50520000001</v>
      </c>
    </row>
    <row r="89" spans="2:12" ht="25.5" customHeight="1" x14ac:dyDescent="0.2">
      <c r="B89" s="44" t="s">
        <v>143</v>
      </c>
      <c r="C89" s="62" t="s">
        <v>144</v>
      </c>
      <c r="D89" s="28">
        <v>200000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f t="shared" si="38"/>
        <v>0</v>
      </c>
    </row>
    <row r="90" spans="2:12" ht="25.5" customHeight="1" x14ac:dyDescent="0.2">
      <c r="B90" s="46">
        <v>228</v>
      </c>
      <c r="C90" s="70" t="s">
        <v>145</v>
      </c>
      <c r="D90" s="22">
        <f>+D91+D93+D95+D96+D97+D98+D104+D94+D92</f>
        <v>22433271</v>
      </c>
      <c r="E90" s="22">
        <f t="shared" ref="E90:L90" si="42">+E91+E93+E95+E96+E97+E98+E104+E94+E92</f>
        <v>1705778.0716000001</v>
      </c>
      <c r="F90" s="22">
        <f t="shared" si="42"/>
        <v>2556657.7599999998</v>
      </c>
      <c r="G90" s="22">
        <f t="shared" si="42"/>
        <v>736093.64650000003</v>
      </c>
      <c r="H90" s="22">
        <f t="shared" si="42"/>
        <v>710925.36999999988</v>
      </c>
      <c r="I90" s="22">
        <f t="shared" si="42"/>
        <v>1150148.7028000001</v>
      </c>
      <c r="J90" s="22">
        <f t="shared" si="42"/>
        <v>1485368.6600000001</v>
      </c>
      <c r="K90" s="22">
        <f t="shared" si="42"/>
        <v>1644256.3432000002</v>
      </c>
      <c r="L90" s="22">
        <f t="shared" si="42"/>
        <v>9989228.5540999994</v>
      </c>
    </row>
    <row r="91" spans="2:12" ht="12.75" customHeight="1" x14ac:dyDescent="0.2">
      <c r="B91" s="44" t="s">
        <v>146</v>
      </c>
      <c r="C91" s="51" t="s">
        <v>147</v>
      </c>
      <c r="D91" s="28">
        <v>1450000</v>
      </c>
      <c r="E91" s="28">
        <v>73823.12</v>
      </c>
      <c r="F91" s="28">
        <v>103462.35</v>
      </c>
      <c r="G91" s="28">
        <v>105011.38000000005</v>
      </c>
      <c r="H91" s="28">
        <v>123314.12000000001</v>
      </c>
      <c r="I91" s="28">
        <v>99813.07</v>
      </c>
      <c r="J91" s="28">
        <v>127207.78</v>
      </c>
      <c r="K91" s="28">
        <v>128913.45000000001</v>
      </c>
      <c r="L91" s="28">
        <f t="shared" si="38"/>
        <v>761545.27</v>
      </c>
    </row>
    <row r="92" spans="2:12" ht="12.75" customHeight="1" x14ac:dyDescent="0.2">
      <c r="B92" s="44" t="s">
        <v>148</v>
      </c>
      <c r="C92" s="51" t="s">
        <v>149</v>
      </c>
      <c r="D92" s="28">
        <v>50000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f t="shared" si="38"/>
        <v>0</v>
      </c>
    </row>
    <row r="93" spans="2:12" ht="12.75" customHeight="1" x14ac:dyDescent="0.2">
      <c r="B93" s="44" t="s">
        <v>150</v>
      </c>
      <c r="C93" s="51" t="s">
        <v>151</v>
      </c>
      <c r="D93" s="28">
        <v>300000</v>
      </c>
      <c r="E93" s="28">
        <v>17700</v>
      </c>
      <c r="F93" s="28">
        <v>37760</v>
      </c>
      <c r="G93" s="28">
        <v>18880</v>
      </c>
      <c r="H93" s="28">
        <v>18880</v>
      </c>
      <c r="I93" s="28">
        <v>18880</v>
      </c>
      <c r="J93" s="28">
        <v>18880</v>
      </c>
      <c r="K93" s="28">
        <v>37760</v>
      </c>
      <c r="L93" s="28">
        <f t="shared" si="38"/>
        <v>168740</v>
      </c>
    </row>
    <row r="94" spans="2:12" ht="12.75" customHeight="1" x14ac:dyDescent="0.2">
      <c r="B94" s="44" t="s">
        <v>152</v>
      </c>
      <c r="C94" s="51" t="s">
        <v>153</v>
      </c>
      <c r="D94" s="28">
        <v>100000</v>
      </c>
      <c r="E94" s="28">
        <v>11970.002599999998</v>
      </c>
      <c r="F94" s="28">
        <v>6530</v>
      </c>
      <c r="G94" s="28">
        <v>0</v>
      </c>
      <c r="H94" s="28">
        <v>4910</v>
      </c>
      <c r="I94" s="28">
        <v>4305</v>
      </c>
      <c r="J94" s="28">
        <v>3365</v>
      </c>
      <c r="K94" s="28">
        <v>5049.9987999999994</v>
      </c>
      <c r="L94" s="28">
        <f t="shared" si="38"/>
        <v>36130.001400000001</v>
      </c>
    </row>
    <row r="95" spans="2:12" ht="12.75" customHeight="1" x14ac:dyDescent="0.2">
      <c r="B95" s="44" t="s">
        <v>154</v>
      </c>
      <c r="C95" s="59" t="s">
        <v>155</v>
      </c>
      <c r="D95" s="28">
        <v>200000</v>
      </c>
      <c r="E95" s="28">
        <v>8864.3442000000014</v>
      </c>
      <c r="F95" s="28">
        <v>10451.230000000001</v>
      </c>
      <c r="G95" s="28">
        <v>13330.270500000001</v>
      </c>
      <c r="H95" s="28">
        <v>1269.99</v>
      </c>
      <c r="I95" s="28">
        <v>37846.032800000001</v>
      </c>
      <c r="J95" s="28">
        <v>20651.88</v>
      </c>
      <c r="K95" s="28">
        <v>9000.2183999999997</v>
      </c>
      <c r="L95" s="28">
        <f t="shared" si="38"/>
        <v>101413.9659</v>
      </c>
    </row>
    <row r="96" spans="2:12" ht="12.75" customHeight="1" x14ac:dyDescent="0.2">
      <c r="B96" s="44" t="s">
        <v>156</v>
      </c>
      <c r="C96" s="59" t="s">
        <v>157</v>
      </c>
      <c r="D96" s="28">
        <v>5353271</v>
      </c>
      <c r="E96" s="28">
        <v>1333835.6088</v>
      </c>
      <c r="F96" s="28">
        <v>1775029.18</v>
      </c>
      <c r="G96" s="28">
        <v>335326</v>
      </c>
      <c r="H96" s="28">
        <v>391376.26399999997</v>
      </c>
      <c r="I96" s="28">
        <v>526169.59999999998</v>
      </c>
      <c r="J96" s="28">
        <v>148444</v>
      </c>
      <c r="K96" s="28">
        <v>222688.49599999998</v>
      </c>
      <c r="L96" s="28">
        <f t="shared" si="38"/>
        <v>4732869.1488000005</v>
      </c>
    </row>
    <row r="97" spans="2:14" ht="12.75" customHeight="1" x14ac:dyDescent="0.2">
      <c r="B97" s="71" t="s">
        <v>158</v>
      </c>
      <c r="C97" s="59" t="s">
        <v>159</v>
      </c>
      <c r="D97" s="57">
        <v>200000</v>
      </c>
      <c r="E97" s="57">
        <v>0</v>
      </c>
      <c r="F97" s="28">
        <v>0</v>
      </c>
      <c r="G97" s="28">
        <v>5000</v>
      </c>
      <c r="H97" s="28">
        <v>0</v>
      </c>
      <c r="I97" s="28">
        <v>0</v>
      </c>
      <c r="J97" s="28">
        <v>0</v>
      </c>
      <c r="K97" s="28">
        <v>0</v>
      </c>
      <c r="L97" s="28">
        <f t="shared" si="38"/>
        <v>5000</v>
      </c>
    </row>
    <row r="98" spans="2:14" ht="12.75" customHeight="1" x14ac:dyDescent="0.2">
      <c r="B98" s="72">
        <v>2287</v>
      </c>
      <c r="C98" s="73" t="s">
        <v>160</v>
      </c>
      <c r="D98" s="25">
        <f t="shared" ref="D98:L98" si="43">+D99+D100+D101+D102+D103</f>
        <v>7280000</v>
      </c>
      <c r="E98" s="25">
        <f t="shared" si="43"/>
        <v>259584.99599999998</v>
      </c>
      <c r="F98" s="25">
        <f t="shared" si="43"/>
        <v>613425</v>
      </c>
      <c r="G98" s="25">
        <f t="shared" si="43"/>
        <v>248545.99599999998</v>
      </c>
      <c r="H98" s="25">
        <f t="shared" si="43"/>
        <v>161174.99599999998</v>
      </c>
      <c r="I98" s="25">
        <f t="shared" si="43"/>
        <v>463135</v>
      </c>
      <c r="J98" s="25">
        <f t="shared" si="43"/>
        <v>1156820</v>
      </c>
      <c r="K98" s="25">
        <f t="shared" si="43"/>
        <v>1240844.1800000002</v>
      </c>
      <c r="L98" s="25">
        <f t="shared" si="43"/>
        <v>4143530.1680000001</v>
      </c>
    </row>
    <row r="99" spans="2:14" ht="12.75" customHeight="1" x14ac:dyDescent="0.2">
      <c r="B99" s="65" t="s">
        <v>161</v>
      </c>
      <c r="C99" s="74" t="s">
        <v>160</v>
      </c>
      <c r="D99" s="28">
        <v>3450000</v>
      </c>
      <c r="E99" s="28">
        <v>242999.99599999998</v>
      </c>
      <c r="F99" s="28">
        <v>125000</v>
      </c>
      <c r="G99" s="28">
        <v>242999.99599999998</v>
      </c>
      <c r="H99" s="28">
        <v>124999.996</v>
      </c>
      <c r="I99" s="28">
        <v>0</v>
      </c>
      <c r="J99" s="28">
        <v>43200</v>
      </c>
      <c r="K99" s="28">
        <v>601800</v>
      </c>
      <c r="L99" s="28">
        <f t="shared" si="38"/>
        <v>1380999.9879999999</v>
      </c>
      <c r="N99" s="75"/>
    </row>
    <row r="100" spans="2:14" ht="12.75" customHeight="1" x14ac:dyDescent="0.2">
      <c r="B100" s="44" t="s">
        <v>162</v>
      </c>
      <c r="C100" s="51" t="s">
        <v>163</v>
      </c>
      <c r="D100" s="28">
        <v>500000</v>
      </c>
      <c r="E100" s="28">
        <v>0</v>
      </c>
      <c r="F100" s="28">
        <v>23600</v>
      </c>
      <c r="G100" s="28">
        <v>0</v>
      </c>
      <c r="H100" s="28">
        <v>0</v>
      </c>
      <c r="I100" s="28">
        <v>44620</v>
      </c>
      <c r="J100" s="28">
        <v>23600</v>
      </c>
      <c r="K100" s="28">
        <v>109150</v>
      </c>
      <c r="L100" s="28">
        <f t="shared" si="38"/>
        <v>200970</v>
      </c>
    </row>
    <row r="101" spans="2:14" ht="12.75" customHeight="1" x14ac:dyDescent="0.2">
      <c r="B101" s="44" t="s">
        <v>164</v>
      </c>
      <c r="C101" s="51" t="s">
        <v>165</v>
      </c>
      <c r="D101" s="28">
        <v>2330000</v>
      </c>
      <c r="E101" s="66">
        <v>16585</v>
      </c>
      <c r="F101" s="66">
        <v>91355</v>
      </c>
      <c r="G101" s="66">
        <v>5310</v>
      </c>
      <c r="H101" s="66">
        <v>34975</v>
      </c>
      <c r="I101" s="66">
        <f>422075-3000-3000-20000-3000-3000-10500</f>
        <v>379575</v>
      </c>
      <c r="J101" s="66">
        <v>608580</v>
      </c>
      <c r="K101" s="66">
        <v>27750</v>
      </c>
      <c r="L101" s="66">
        <f t="shared" si="38"/>
        <v>1164130</v>
      </c>
      <c r="N101" s="75"/>
    </row>
    <row r="102" spans="2:14" ht="12.75" customHeight="1" x14ac:dyDescent="0.2">
      <c r="B102" s="44" t="s">
        <v>166</v>
      </c>
      <c r="C102" s="76" t="s">
        <v>167</v>
      </c>
      <c r="D102" s="28">
        <v>500000</v>
      </c>
      <c r="E102" s="28">
        <v>0</v>
      </c>
      <c r="F102" s="28">
        <v>188800</v>
      </c>
      <c r="G102" s="28">
        <v>0</v>
      </c>
      <c r="H102" s="28">
        <v>0</v>
      </c>
      <c r="I102" s="28">
        <v>38940</v>
      </c>
      <c r="J102" s="28">
        <v>481440</v>
      </c>
      <c r="K102" s="28">
        <v>0</v>
      </c>
      <c r="L102" s="28">
        <f t="shared" si="38"/>
        <v>709180</v>
      </c>
      <c r="M102" s="75"/>
    </row>
    <row r="103" spans="2:14" ht="12.75" customHeight="1" x14ac:dyDescent="0.2">
      <c r="B103" s="44" t="s">
        <v>168</v>
      </c>
      <c r="C103" s="51" t="s">
        <v>169</v>
      </c>
      <c r="D103" s="28">
        <v>500000</v>
      </c>
      <c r="E103" s="28">
        <v>0</v>
      </c>
      <c r="F103" s="28">
        <v>184670</v>
      </c>
      <c r="G103" s="28">
        <v>236</v>
      </c>
      <c r="H103" s="28">
        <v>1200</v>
      </c>
      <c r="I103" s="28">
        <v>0</v>
      </c>
      <c r="J103" s="28">
        <v>0</v>
      </c>
      <c r="K103" s="28">
        <v>502144.18000000005</v>
      </c>
      <c r="L103" s="28">
        <f t="shared" si="38"/>
        <v>688250.18</v>
      </c>
      <c r="M103" s="15"/>
    </row>
    <row r="104" spans="2:14" ht="12.75" customHeight="1" x14ac:dyDescent="0.2">
      <c r="B104" s="49">
        <v>2288</v>
      </c>
      <c r="C104" s="50" t="s">
        <v>170</v>
      </c>
      <c r="D104" s="25">
        <f t="shared" ref="D104:L104" si="44">+D105</f>
        <v>7500000</v>
      </c>
      <c r="E104" s="25">
        <f t="shared" si="44"/>
        <v>0</v>
      </c>
      <c r="F104" s="25">
        <f t="shared" si="44"/>
        <v>10000</v>
      </c>
      <c r="G104" s="25">
        <f t="shared" si="44"/>
        <v>10000</v>
      </c>
      <c r="H104" s="25">
        <f t="shared" si="44"/>
        <v>10000</v>
      </c>
      <c r="I104" s="25">
        <f t="shared" si="44"/>
        <v>0</v>
      </c>
      <c r="J104" s="25">
        <f t="shared" si="44"/>
        <v>10000</v>
      </c>
      <c r="K104" s="25">
        <f t="shared" si="44"/>
        <v>0</v>
      </c>
      <c r="L104" s="25">
        <f t="shared" si="44"/>
        <v>40000</v>
      </c>
      <c r="M104" s="75"/>
    </row>
    <row r="105" spans="2:14" ht="12.75" customHeight="1" x14ac:dyDescent="0.2">
      <c r="B105" s="44" t="s">
        <v>171</v>
      </c>
      <c r="C105" s="51" t="s">
        <v>172</v>
      </c>
      <c r="D105" s="28">
        <v>7500000</v>
      </c>
      <c r="E105" s="28">
        <v>0</v>
      </c>
      <c r="F105" s="28">
        <v>10000</v>
      </c>
      <c r="G105" s="28">
        <v>10000</v>
      </c>
      <c r="H105" s="28">
        <v>10000</v>
      </c>
      <c r="I105" s="28">
        <v>0</v>
      </c>
      <c r="J105" s="28">
        <v>10000</v>
      </c>
      <c r="K105" s="28">
        <v>0</v>
      </c>
      <c r="L105" s="28">
        <f t="shared" si="38"/>
        <v>40000</v>
      </c>
    </row>
    <row r="106" spans="2:14" ht="12.75" customHeight="1" x14ac:dyDescent="0.2">
      <c r="B106" s="60">
        <v>229</v>
      </c>
      <c r="C106" s="61" t="s">
        <v>173</v>
      </c>
      <c r="D106" s="18">
        <f>+D107+D109</f>
        <v>9400000</v>
      </c>
      <c r="E106" s="18">
        <f t="shared" ref="E106:L106" si="45">+E107+E109</f>
        <v>309287.99060000002</v>
      </c>
      <c r="F106" s="18">
        <f t="shared" si="45"/>
        <v>564832.3628</v>
      </c>
      <c r="G106" s="18">
        <f t="shared" si="45"/>
        <v>885378.76720000012</v>
      </c>
      <c r="H106" s="18">
        <f t="shared" si="45"/>
        <v>813317.62040000001</v>
      </c>
      <c r="I106" s="18">
        <f t="shared" si="45"/>
        <v>1086834.2634000001</v>
      </c>
      <c r="J106" s="18">
        <f t="shared" si="45"/>
        <v>428621.83920000005</v>
      </c>
      <c r="K106" s="18">
        <f t="shared" si="45"/>
        <v>469765.90899999999</v>
      </c>
      <c r="L106" s="18">
        <f t="shared" si="45"/>
        <v>4558038.7526000012</v>
      </c>
    </row>
    <row r="107" spans="2:14" s="11" customFormat="1" ht="12.75" customHeight="1" x14ac:dyDescent="0.2">
      <c r="B107" s="46">
        <v>2291</v>
      </c>
      <c r="C107" s="47" t="s">
        <v>174</v>
      </c>
      <c r="D107" s="22">
        <f t="shared" ref="D107:L107" si="46">+D108</f>
        <v>200000</v>
      </c>
      <c r="E107" s="22">
        <f t="shared" si="46"/>
        <v>0</v>
      </c>
      <c r="F107" s="22">
        <f t="shared" si="46"/>
        <v>0</v>
      </c>
      <c r="G107" s="22">
        <f t="shared" si="46"/>
        <v>0</v>
      </c>
      <c r="H107" s="22">
        <f t="shared" si="46"/>
        <v>141600</v>
      </c>
      <c r="I107" s="22">
        <f t="shared" si="46"/>
        <v>0</v>
      </c>
      <c r="J107" s="22">
        <f t="shared" si="46"/>
        <v>0</v>
      </c>
      <c r="K107" s="22">
        <f t="shared" si="46"/>
        <v>49830</v>
      </c>
      <c r="L107" s="22">
        <f t="shared" si="46"/>
        <v>191430</v>
      </c>
    </row>
    <row r="108" spans="2:14" s="11" customFormat="1" ht="12.75" customHeight="1" x14ac:dyDescent="0.2">
      <c r="B108" s="44" t="s">
        <v>175</v>
      </c>
      <c r="C108" s="51" t="s">
        <v>174</v>
      </c>
      <c r="D108" s="28">
        <v>200000</v>
      </c>
      <c r="E108" s="28">
        <v>0</v>
      </c>
      <c r="F108" s="28">
        <v>0</v>
      </c>
      <c r="G108" s="28">
        <v>0</v>
      </c>
      <c r="H108" s="28">
        <v>141600</v>
      </c>
      <c r="I108" s="28">
        <v>0</v>
      </c>
      <c r="J108" s="28">
        <v>0</v>
      </c>
      <c r="K108" s="28">
        <v>49830</v>
      </c>
      <c r="L108" s="28">
        <f t="shared" ref="L108" si="47">SUM(E108:K108)</f>
        <v>191430</v>
      </c>
    </row>
    <row r="109" spans="2:14" s="11" customFormat="1" ht="12.75" customHeight="1" x14ac:dyDescent="0.2">
      <c r="B109" s="46">
        <v>2292</v>
      </c>
      <c r="C109" s="47" t="s">
        <v>176</v>
      </c>
      <c r="D109" s="22">
        <f t="shared" ref="D109:L109" si="48">+D110+D111</f>
        <v>9200000</v>
      </c>
      <c r="E109" s="22">
        <f t="shared" si="48"/>
        <v>309287.99060000002</v>
      </c>
      <c r="F109" s="22">
        <f t="shared" si="48"/>
        <v>564832.3628</v>
      </c>
      <c r="G109" s="22">
        <f t="shared" si="48"/>
        <v>885378.76720000012</v>
      </c>
      <c r="H109" s="22">
        <f t="shared" si="48"/>
        <v>671717.62040000001</v>
      </c>
      <c r="I109" s="22">
        <f t="shared" si="48"/>
        <v>1086834.2634000001</v>
      </c>
      <c r="J109" s="22">
        <f t="shared" si="48"/>
        <v>428621.83920000005</v>
      </c>
      <c r="K109" s="22">
        <f t="shared" si="48"/>
        <v>419935.90899999999</v>
      </c>
      <c r="L109" s="22">
        <f t="shared" si="48"/>
        <v>4366608.7526000012</v>
      </c>
    </row>
    <row r="110" spans="2:14" ht="12.75" customHeight="1" x14ac:dyDescent="0.2">
      <c r="B110" s="71" t="s">
        <v>177</v>
      </c>
      <c r="C110" s="51" t="s">
        <v>178</v>
      </c>
      <c r="D110" s="57">
        <v>6700000</v>
      </c>
      <c r="E110" s="57">
        <v>101312.99060000003</v>
      </c>
      <c r="F110" s="57">
        <v>498516.36280000006</v>
      </c>
      <c r="G110" s="57">
        <v>556217.76720000012</v>
      </c>
      <c r="H110" s="57">
        <v>529380.12040000001</v>
      </c>
      <c r="I110" s="57">
        <v>879036.26340000005</v>
      </c>
      <c r="J110" s="28">
        <v>107054.1992</v>
      </c>
      <c r="K110" s="28">
        <v>149715.90900000001</v>
      </c>
      <c r="L110" s="28">
        <f t="shared" ref="L110:L111" si="49">SUM(E110:K110)</f>
        <v>2821233.6126000006</v>
      </c>
    </row>
    <row r="111" spans="2:14" ht="12.75" customHeight="1" x14ac:dyDescent="0.2">
      <c r="B111" s="44" t="s">
        <v>179</v>
      </c>
      <c r="C111" s="51" t="s">
        <v>180</v>
      </c>
      <c r="D111" s="28">
        <v>2500000</v>
      </c>
      <c r="E111" s="28">
        <v>207975</v>
      </c>
      <c r="F111" s="28">
        <v>66316</v>
      </c>
      <c r="G111" s="28">
        <v>329161</v>
      </c>
      <c r="H111" s="28">
        <v>142337.5</v>
      </c>
      <c r="I111" s="28">
        <v>207798</v>
      </c>
      <c r="J111" s="28">
        <v>321567.64</v>
      </c>
      <c r="K111" s="28">
        <v>270220</v>
      </c>
      <c r="L111" s="28">
        <f t="shared" si="49"/>
        <v>1545375.1400000001</v>
      </c>
    </row>
    <row r="112" spans="2:14" ht="12.75" customHeight="1" x14ac:dyDescent="0.2">
      <c r="B112" s="60">
        <v>23</v>
      </c>
      <c r="C112" s="61" t="s">
        <v>181</v>
      </c>
      <c r="D112" s="18">
        <f t="shared" ref="D112:K112" si="50">+D113+D119+D124+D130+D132+D137+D154+D162</f>
        <v>42188875</v>
      </c>
      <c r="E112" s="18">
        <f t="shared" si="50"/>
        <v>3031462.1106000021</v>
      </c>
      <c r="F112" s="18">
        <f t="shared" si="50"/>
        <v>3999787.2700000005</v>
      </c>
      <c r="G112" s="18">
        <f t="shared" si="50"/>
        <v>2326438.3658000017</v>
      </c>
      <c r="H112" s="18">
        <f t="shared" si="50"/>
        <v>2097505.9304000023</v>
      </c>
      <c r="I112" s="18">
        <f t="shared" si="50"/>
        <v>3162286.7476000022</v>
      </c>
      <c r="J112" s="18">
        <f t="shared" si="50"/>
        <v>1594188.2140000011</v>
      </c>
      <c r="K112" s="18">
        <f t="shared" si="50"/>
        <v>2459369.7298000017</v>
      </c>
      <c r="L112" s="18">
        <f>+L113+L119+L124+L130+L132+L137+L154+L162</f>
        <v>18671038.368200012</v>
      </c>
    </row>
    <row r="113" spans="2:12" ht="12.75" customHeight="1" x14ac:dyDescent="0.2">
      <c r="B113" s="46">
        <v>231</v>
      </c>
      <c r="C113" s="56" t="s">
        <v>182</v>
      </c>
      <c r="D113" s="22">
        <f t="shared" ref="D113:L113" si="51">+D114+D115</f>
        <v>2811000</v>
      </c>
      <c r="E113" s="22">
        <f t="shared" si="51"/>
        <v>172130.02479999998</v>
      </c>
      <c r="F113" s="22">
        <f t="shared" si="51"/>
        <v>116719.72</v>
      </c>
      <c r="G113" s="22">
        <f t="shared" si="51"/>
        <v>129241.36</v>
      </c>
      <c r="H113" s="22">
        <f t="shared" si="51"/>
        <v>118126.12119999999</v>
      </c>
      <c r="I113" s="22">
        <f t="shared" si="51"/>
        <v>371349.4472</v>
      </c>
      <c r="J113" s="22">
        <f t="shared" si="51"/>
        <v>151418.633</v>
      </c>
      <c r="K113" s="22">
        <f t="shared" si="51"/>
        <v>185533.96159999998</v>
      </c>
      <c r="L113" s="22">
        <f t="shared" si="51"/>
        <v>1244519.2678</v>
      </c>
    </row>
    <row r="114" spans="2:12" ht="12.75" customHeight="1" x14ac:dyDescent="0.2">
      <c r="B114" s="44" t="s">
        <v>183</v>
      </c>
      <c r="C114" s="51" t="s">
        <v>184</v>
      </c>
      <c r="D114" s="28">
        <v>2211000</v>
      </c>
      <c r="E114" s="28">
        <v>143552.02619999999</v>
      </c>
      <c r="F114" s="28">
        <v>89369.72</v>
      </c>
      <c r="G114" s="28">
        <v>105804.36</v>
      </c>
      <c r="H114" s="28">
        <v>92175.151199999993</v>
      </c>
      <c r="I114" s="28">
        <v>348177.4572</v>
      </c>
      <c r="J114" s="28">
        <v>130128.643</v>
      </c>
      <c r="K114" s="28">
        <v>161043.96679999999</v>
      </c>
      <c r="L114" s="28">
        <f t="shared" ref="L114" si="52">SUM(E114:K114)</f>
        <v>1070251.3244</v>
      </c>
    </row>
    <row r="115" spans="2:12" ht="12.75" customHeight="1" x14ac:dyDescent="0.2">
      <c r="B115" s="49">
        <v>2313</v>
      </c>
      <c r="C115" s="50" t="s">
        <v>185</v>
      </c>
      <c r="D115" s="25">
        <f t="shared" ref="D115:L115" si="53">SUM(D116:D118)</f>
        <v>600000</v>
      </c>
      <c r="E115" s="25">
        <f t="shared" si="53"/>
        <v>28577.998599999999</v>
      </c>
      <c r="F115" s="25">
        <f t="shared" si="53"/>
        <v>27350</v>
      </c>
      <c r="G115" s="25">
        <f t="shared" si="53"/>
        <v>23437</v>
      </c>
      <c r="H115" s="25">
        <f t="shared" si="53"/>
        <v>25950.97</v>
      </c>
      <c r="I115" s="25">
        <f t="shared" si="53"/>
        <v>23171.99</v>
      </c>
      <c r="J115" s="25">
        <f t="shared" si="53"/>
        <v>21289.989999999998</v>
      </c>
      <c r="K115" s="25">
        <f t="shared" si="53"/>
        <v>24489.9948</v>
      </c>
      <c r="L115" s="25">
        <f t="shared" si="53"/>
        <v>174267.94340000002</v>
      </c>
    </row>
    <row r="116" spans="2:12" ht="12.75" customHeight="1" x14ac:dyDescent="0.2">
      <c r="B116" s="44" t="s">
        <v>186</v>
      </c>
      <c r="C116" s="51" t="s">
        <v>187</v>
      </c>
      <c r="D116" s="28">
        <v>50000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600</v>
      </c>
      <c r="K116" s="28"/>
      <c r="L116" s="28">
        <f t="shared" ref="L116:L118" si="54">SUM(E116:K116)</f>
        <v>600</v>
      </c>
    </row>
    <row r="117" spans="2:12" ht="12.75" customHeight="1" x14ac:dyDescent="0.2">
      <c r="B117" s="65" t="s">
        <v>188</v>
      </c>
      <c r="C117" s="74" t="s">
        <v>189</v>
      </c>
      <c r="D117" s="28">
        <v>250000</v>
      </c>
      <c r="E117" s="28">
        <v>28577.998599999999</v>
      </c>
      <c r="F117" s="28">
        <v>26800</v>
      </c>
      <c r="G117" s="28">
        <v>20251</v>
      </c>
      <c r="H117" s="28">
        <v>16385</v>
      </c>
      <c r="I117" s="28">
        <v>23171.99</v>
      </c>
      <c r="J117" s="28">
        <v>20689.989999999998</v>
      </c>
      <c r="K117" s="28">
        <v>24489.9948</v>
      </c>
      <c r="L117" s="28">
        <f t="shared" si="54"/>
        <v>160365.97340000002</v>
      </c>
    </row>
    <row r="118" spans="2:12" ht="12.75" customHeight="1" x14ac:dyDescent="0.2">
      <c r="B118" s="65" t="s">
        <v>190</v>
      </c>
      <c r="C118" s="74" t="s">
        <v>191</v>
      </c>
      <c r="D118" s="28">
        <v>300000</v>
      </c>
      <c r="E118" s="28">
        <v>0</v>
      </c>
      <c r="F118" s="28">
        <v>550</v>
      </c>
      <c r="G118" s="28">
        <v>3186</v>
      </c>
      <c r="H118" s="28">
        <v>9565.9699999999993</v>
      </c>
      <c r="I118" s="28">
        <v>0</v>
      </c>
      <c r="J118" s="28">
        <v>0</v>
      </c>
      <c r="K118" s="28"/>
      <c r="L118" s="28">
        <f t="shared" si="54"/>
        <v>13301.97</v>
      </c>
    </row>
    <row r="119" spans="2:12" ht="18" customHeight="1" x14ac:dyDescent="0.2">
      <c r="B119" s="46">
        <v>232</v>
      </c>
      <c r="C119" s="77" t="s">
        <v>192</v>
      </c>
      <c r="D119" s="22">
        <f t="shared" ref="D119:L119" si="55">SUM(D120:D123)</f>
        <v>700000</v>
      </c>
      <c r="E119" s="22">
        <f t="shared" si="55"/>
        <v>233550</v>
      </c>
      <c r="F119" s="22">
        <f t="shared" si="55"/>
        <v>0</v>
      </c>
      <c r="G119" s="22">
        <f t="shared" si="55"/>
        <v>158815</v>
      </c>
      <c r="H119" s="22">
        <f t="shared" si="55"/>
        <v>129300</v>
      </c>
      <c r="I119" s="22">
        <f t="shared" si="55"/>
        <v>5015</v>
      </c>
      <c r="J119" s="22">
        <f t="shared" si="55"/>
        <v>15881.210000000001</v>
      </c>
      <c r="K119" s="22">
        <f t="shared" si="55"/>
        <v>186236.99280000001</v>
      </c>
      <c r="L119" s="22">
        <f t="shared" si="55"/>
        <v>728798.20279999997</v>
      </c>
    </row>
    <row r="120" spans="2:12" ht="12.75" customHeight="1" x14ac:dyDescent="0.2">
      <c r="B120" s="44" t="s">
        <v>193</v>
      </c>
      <c r="C120" s="51" t="s">
        <v>194</v>
      </c>
      <c r="D120" s="28">
        <v>100000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2360</v>
      </c>
      <c r="L120" s="28">
        <f t="shared" ref="L120:L123" si="56">SUM(E120:K120)</f>
        <v>2360</v>
      </c>
    </row>
    <row r="121" spans="2:12" ht="12.75" customHeight="1" x14ac:dyDescent="0.2">
      <c r="B121" s="65" t="s">
        <v>195</v>
      </c>
      <c r="C121" s="51" t="s">
        <v>196</v>
      </c>
      <c r="D121" s="28">
        <v>200000</v>
      </c>
      <c r="E121" s="28">
        <v>500</v>
      </c>
      <c r="F121" s="28">
        <v>0</v>
      </c>
      <c r="G121" s="28">
        <v>0</v>
      </c>
      <c r="H121" s="28">
        <v>0</v>
      </c>
      <c r="I121" s="28">
        <v>5015</v>
      </c>
      <c r="J121" s="28">
        <v>1396.51</v>
      </c>
      <c r="K121" s="28">
        <v>13071.9928</v>
      </c>
      <c r="L121" s="28">
        <f t="shared" si="56"/>
        <v>19983.502800000002</v>
      </c>
    </row>
    <row r="122" spans="2:12" ht="12.75" customHeight="1" x14ac:dyDescent="0.2">
      <c r="B122" s="44" t="s">
        <v>197</v>
      </c>
      <c r="C122" s="51" t="s">
        <v>198</v>
      </c>
      <c r="D122" s="28">
        <v>300000</v>
      </c>
      <c r="E122" s="28">
        <v>233050</v>
      </c>
      <c r="F122" s="28">
        <v>0</v>
      </c>
      <c r="G122" s="28">
        <v>158815</v>
      </c>
      <c r="H122" s="28">
        <v>129300</v>
      </c>
      <c r="I122" s="28">
        <v>0</v>
      </c>
      <c r="J122" s="28">
        <v>14484.7</v>
      </c>
      <c r="K122" s="28">
        <v>170805</v>
      </c>
      <c r="L122" s="28">
        <f t="shared" si="56"/>
        <v>706454.7</v>
      </c>
    </row>
    <row r="123" spans="2:12" ht="12.75" customHeight="1" x14ac:dyDescent="0.2">
      <c r="B123" s="65" t="s">
        <v>199</v>
      </c>
      <c r="C123" s="51" t="s">
        <v>200</v>
      </c>
      <c r="D123" s="28">
        <v>100000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f t="shared" si="56"/>
        <v>0</v>
      </c>
    </row>
    <row r="124" spans="2:12" ht="12.75" customHeight="1" x14ac:dyDescent="0.2">
      <c r="B124" s="46">
        <v>233</v>
      </c>
      <c r="C124" s="70" t="s">
        <v>201</v>
      </c>
      <c r="D124" s="22">
        <f t="shared" ref="D124:L124" si="57">SUM(D125:D129)</f>
        <v>1801000</v>
      </c>
      <c r="E124" s="22">
        <f t="shared" si="57"/>
        <v>165280.63</v>
      </c>
      <c r="F124" s="22">
        <f t="shared" si="57"/>
        <v>72275</v>
      </c>
      <c r="G124" s="22">
        <f t="shared" si="57"/>
        <v>73573.483999999997</v>
      </c>
      <c r="H124" s="22">
        <f t="shared" si="57"/>
        <v>0</v>
      </c>
      <c r="I124" s="22">
        <f t="shared" si="57"/>
        <v>83220</v>
      </c>
      <c r="J124" s="22">
        <f t="shared" si="57"/>
        <v>93508</v>
      </c>
      <c r="K124" s="22">
        <f t="shared" si="57"/>
        <v>255699.99559999999</v>
      </c>
      <c r="L124" s="22">
        <f t="shared" si="57"/>
        <v>743557.10959999997</v>
      </c>
    </row>
    <row r="125" spans="2:12" ht="12.75" customHeight="1" x14ac:dyDescent="0.2">
      <c r="B125" s="44" t="s">
        <v>202</v>
      </c>
      <c r="C125" s="51" t="s">
        <v>203</v>
      </c>
      <c r="D125" s="28">
        <v>500000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f t="shared" ref="L125:L129" si="58">SUM(E125:K125)</f>
        <v>0</v>
      </c>
    </row>
    <row r="126" spans="2:12" ht="12.75" customHeight="1" x14ac:dyDescent="0.2">
      <c r="B126" s="44" t="s">
        <v>204</v>
      </c>
      <c r="C126" s="76" t="s">
        <v>205</v>
      </c>
      <c r="D126" s="28">
        <v>550000</v>
      </c>
      <c r="E126" s="28">
        <v>163097.63</v>
      </c>
      <c r="F126" s="28">
        <v>72275</v>
      </c>
      <c r="G126" s="28">
        <v>73573.483999999997</v>
      </c>
      <c r="H126" s="28">
        <v>0</v>
      </c>
      <c r="I126" s="28">
        <v>70970</v>
      </c>
      <c r="J126" s="28">
        <v>73508</v>
      </c>
      <c r="K126" s="28">
        <v>255699.99559999999</v>
      </c>
      <c r="L126" s="28">
        <f t="shared" si="58"/>
        <v>709124.10959999997</v>
      </c>
    </row>
    <row r="127" spans="2:12" ht="12.75" customHeight="1" x14ac:dyDescent="0.2">
      <c r="B127" s="44" t="s">
        <v>206</v>
      </c>
      <c r="C127" s="51" t="s">
        <v>207</v>
      </c>
      <c r="D127" s="28">
        <v>600000</v>
      </c>
      <c r="E127" s="28">
        <v>2183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f t="shared" si="58"/>
        <v>2183</v>
      </c>
    </row>
    <row r="128" spans="2:12" ht="12.75" customHeight="1" x14ac:dyDescent="0.2">
      <c r="B128" s="44" t="s">
        <v>208</v>
      </c>
      <c r="C128" s="51" t="s">
        <v>209</v>
      </c>
      <c r="D128" s="28">
        <v>100000</v>
      </c>
      <c r="E128" s="28">
        <v>0</v>
      </c>
      <c r="F128" s="28">
        <v>0</v>
      </c>
      <c r="G128" s="28">
        <v>0</v>
      </c>
      <c r="H128" s="28">
        <v>0</v>
      </c>
      <c r="I128" s="28">
        <v>12250</v>
      </c>
      <c r="J128" s="28">
        <v>20000</v>
      </c>
      <c r="K128" s="28">
        <v>0</v>
      </c>
      <c r="L128" s="28">
        <f t="shared" si="58"/>
        <v>32250</v>
      </c>
    </row>
    <row r="129" spans="2:14" ht="12.75" customHeight="1" x14ac:dyDescent="0.2">
      <c r="B129" s="65" t="s">
        <v>210</v>
      </c>
      <c r="C129" s="51" t="s">
        <v>211</v>
      </c>
      <c r="D129" s="28">
        <v>51000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f t="shared" si="58"/>
        <v>0</v>
      </c>
    </row>
    <row r="130" spans="2:14" ht="12.75" customHeight="1" x14ac:dyDescent="0.2">
      <c r="B130" s="46">
        <v>234</v>
      </c>
      <c r="C130" s="77" t="s">
        <v>212</v>
      </c>
      <c r="D130" s="22">
        <f t="shared" ref="D130:L130" si="59">+D131</f>
        <v>100000</v>
      </c>
      <c r="E130" s="22">
        <f t="shared" si="59"/>
        <v>0</v>
      </c>
      <c r="F130" s="22">
        <f t="shared" si="59"/>
        <v>0</v>
      </c>
      <c r="G130" s="22">
        <f t="shared" si="59"/>
        <v>0</v>
      </c>
      <c r="H130" s="22">
        <f t="shared" si="59"/>
        <v>0</v>
      </c>
      <c r="I130" s="22">
        <f t="shared" si="59"/>
        <v>0</v>
      </c>
      <c r="J130" s="22">
        <f t="shared" si="59"/>
        <v>0</v>
      </c>
      <c r="K130" s="22">
        <f t="shared" si="59"/>
        <v>0</v>
      </c>
      <c r="L130" s="22">
        <f t="shared" si="59"/>
        <v>0</v>
      </c>
    </row>
    <row r="131" spans="2:14" ht="12.75" customHeight="1" x14ac:dyDescent="0.2">
      <c r="B131" s="65" t="s">
        <v>213</v>
      </c>
      <c r="C131" s="74" t="s">
        <v>214</v>
      </c>
      <c r="D131" s="28">
        <v>100000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f>SUM(E131:K131)</f>
        <v>0</v>
      </c>
    </row>
    <row r="132" spans="2:14" ht="12.75" customHeight="1" x14ac:dyDescent="0.2">
      <c r="B132" s="46">
        <v>235</v>
      </c>
      <c r="C132" s="70" t="s">
        <v>215</v>
      </c>
      <c r="D132" s="22">
        <f t="shared" ref="D132:L132" si="60">+D133+D134+D135+D136</f>
        <v>1199000</v>
      </c>
      <c r="E132" s="22">
        <f t="shared" si="60"/>
        <v>349.99979999999999</v>
      </c>
      <c r="F132" s="22">
        <f t="shared" si="60"/>
        <v>215568.88</v>
      </c>
      <c r="G132" s="22">
        <f t="shared" si="60"/>
        <v>252146.7996</v>
      </c>
      <c r="H132" s="22">
        <f t="shared" si="60"/>
        <v>12782.779999999999</v>
      </c>
      <c r="I132" s="22">
        <f t="shared" si="60"/>
        <v>319280.74320000003</v>
      </c>
      <c r="J132" s="22">
        <f t="shared" si="60"/>
        <v>2927.54</v>
      </c>
      <c r="K132" s="22">
        <f t="shared" si="60"/>
        <v>22981.794600000001</v>
      </c>
      <c r="L132" s="22">
        <f t="shared" si="60"/>
        <v>826038.53720000002</v>
      </c>
    </row>
    <row r="133" spans="2:14" ht="12.75" customHeight="1" x14ac:dyDescent="0.2">
      <c r="B133" s="65" t="s">
        <v>216</v>
      </c>
      <c r="C133" s="74" t="s">
        <v>217</v>
      </c>
      <c r="D133" s="28">
        <v>50000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f t="shared" ref="L133:L136" si="61">SUM(E133:K133)</f>
        <v>0</v>
      </c>
    </row>
    <row r="134" spans="2:14" ht="12.75" customHeight="1" x14ac:dyDescent="0.2">
      <c r="B134" s="44" t="s">
        <v>218</v>
      </c>
      <c r="C134" s="51" t="s">
        <v>219</v>
      </c>
      <c r="D134" s="28">
        <v>500000</v>
      </c>
      <c r="E134" s="28">
        <v>0</v>
      </c>
      <c r="F134" s="28">
        <v>215568.88</v>
      </c>
      <c r="G134" s="28">
        <v>247800</v>
      </c>
      <c r="H134" s="28">
        <v>0</v>
      </c>
      <c r="I134" s="28">
        <v>313568.76320000004</v>
      </c>
      <c r="J134" s="28">
        <v>0</v>
      </c>
      <c r="K134" s="28">
        <v>10162.808999999999</v>
      </c>
      <c r="L134" s="28">
        <f t="shared" si="61"/>
        <v>787100.45220000006</v>
      </c>
      <c r="M134" s="15"/>
      <c r="N134" s="63"/>
    </row>
    <row r="135" spans="2:14" ht="12.75" customHeight="1" x14ac:dyDescent="0.2">
      <c r="B135" s="44" t="s">
        <v>220</v>
      </c>
      <c r="C135" s="51" t="s">
        <v>221</v>
      </c>
      <c r="D135" s="28">
        <v>50000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279.99040000000002</v>
      </c>
      <c r="L135" s="28">
        <f t="shared" si="61"/>
        <v>279.99040000000002</v>
      </c>
    </row>
    <row r="136" spans="2:14" ht="12.75" customHeight="1" x14ac:dyDescent="0.2">
      <c r="B136" s="44" t="s">
        <v>222</v>
      </c>
      <c r="C136" s="76" t="s">
        <v>223</v>
      </c>
      <c r="D136" s="28">
        <v>599000</v>
      </c>
      <c r="E136" s="28">
        <v>349.99979999999999</v>
      </c>
      <c r="F136" s="28">
        <v>0</v>
      </c>
      <c r="G136" s="28">
        <v>4346.7996000000003</v>
      </c>
      <c r="H136" s="28">
        <v>12782.779999999999</v>
      </c>
      <c r="I136" s="28">
        <v>5711.9800000000005</v>
      </c>
      <c r="J136" s="28">
        <v>2927.54</v>
      </c>
      <c r="K136" s="28">
        <v>12538.995199999999</v>
      </c>
      <c r="L136" s="28">
        <f t="shared" si="61"/>
        <v>38658.094599999997</v>
      </c>
    </row>
    <row r="137" spans="2:14" ht="12.75" customHeight="1" x14ac:dyDescent="0.2">
      <c r="B137" s="46">
        <v>236</v>
      </c>
      <c r="C137" s="56" t="s">
        <v>224</v>
      </c>
      <c r="D137" s="22">
        <f>+D138+D142+D146+D149+D152</f>
        <v>1900000</v>
      </c>
      <c r="E137" s="22">
        <f t="shared" ref="E137:L137" si="62">+E138+E142+E146+E149+E152</f>
        <v>0</v>
      </c>
      <c r="F137" s="22">
        <f t="shared" si="62"/>
        <v>5390</v>
      </c>
      <c r="G137" s="22">
        <f t="shared" si="62"/>
        <v>124826.5822</v>
      </c>
      <c r="H137" s="22">
        <f t="shared" si="62"/>
        <v>7969.0499999999993</v>
      </c>
      <c r="I137" s="22">
        <f t="shared" si="62"/>
        <v>19660.140000000003</v>
      </c>
      <c r="J137" s="22">
        <f t="shared" si="62"/>
        <v>5789.1</v>
      </c>
      <c r="K137" s="22">
        <f t="shared" si="62"/>
        <v>6479.0839999999998</v>
      </c>
      <c r="L137" s="22">
        <f t="shared" si="62"/>
        <v>170113.95619999999</v>
      </c>
    </row>
    <row r="138" spans="2:14" ht="12.75" customHeight="1" x14ac:dyDescent="0.2">
      <c r="B138" s="72">
        <v>2361</v>
      </c>
      <c r="C138" s="78" t="s">
        <v>225</v>
      </c>
      <c r="D138" s="25">
        <f t="shared" ref="D138" si="63">SUM(D139:D141)</f>
        <v>300000</v>
      </c>
      <c r="E138" s="25">
        <f t="shared" ref="E138:L138" si="64">SUM(E139:E141)</f>
        <v>0</v>
      </c>
      <c r="F138" s="25">
        <f t="shared" si="64"/>
        <v>0</v>
      </c>
      <c r="G138" s="25">
        <f t="shared" si="64"/>
        <v>0</v>
      </c>
      <c r="H138" s="25">
        <f t="shared" si="64"/>
        <v>0</v>
      </c>
      <c r="I138" s="25">
        <f t="shared" si="64"/>
        <v>0</v>
      </c>
      <c r="J138" s="25">
        <f t="shared" si="64"/>
        <v>2264.11</v>
      </c>
      <c r="K138" s="25">
        <f t="shared" si="64"/>
        <v>1413</v>
      </c>
      <c r="L138" s="25">
        <f t="shared" si="64"/>
        <v>3677.11</v>
      </c>
    </row>
    <row r="139" spans="2:14" ht="12.75" customHeight="1" x14ac:dyDescent="0.2">
      <c r="B139" s="44" t="s">
        <v>226</v>
      </c>
      <c r="C139" s="51" t="s">
        <v>227</v>
      </c>
      <c r="D139" s="28">
        <v>100000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514.11</v>
      </c>
      <c r="K139" s="28">
        <v>128</v>
      </c>
      <c r="L139" s="28">
        <f t="shared" ref="L139:L141" si="65">SUM(E139:K139)</f>
        <v>642.11</v>
      </c>
    </row>
    <row r="140" spans="2:14" ht="12.75" customHeight="1" x14ac:dyDescent="0.2">
      <c r="B140" s="44" t="s">
        <v>228</v>
      </c>
      <c r="C140" s="51" t="s">
        <v>229</v>
      </c>
      <c r="D140" s="28">
        <v>100000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f t="shared" si="65"/>
        <v>0</v>
      </c>
    </row>
    <row r="141" spans="2:14" ht="12.75" customHeight="1" x14ac:dyDescent="0.2">
      <c r="B141" s="44" t="s">
        <v>230</v>
      </c>
      <c r="C141" s="51" t="s">
        <v>231</v>
      </c>
      <c r="D141" s="28">
        <v>100000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1750</v>
      </c>
      <c r="K141" s="28">
        <v>1285</v>
      </c>
      <c r="L141" s="28">
        <f t="shared" si="65"/>
        <v>3035</v>
      </c>
    </row>
    <row r="142" spans="2:14" ht="12.75" customHeight="1" x14ac:dyDescent="0.2">
      <c r="B142" s="72">
        <v>2362</v>
      </c>
      <c r="C142" s="73" t="s">
        <v>232</v>
      </c>
      <c r="D142" s="25">
        <f t="shared" ref="D142:L142" si="66">SUM(D143:D145)</f>
        <v>300000</v>
      </c>
      <c r="E142" s="25">
        <f t="shared" si="66"/>
        <v>0</v>
      </c>
      <c r="F142" s="25">
        <f t="shared" si="66"/>
        <v>5040</v>
      </c>
      <c r="G142" s="25">
        <f t="shared" si="66"/>
        <v>0</v>
      </c>
      <c r="H142" s="25">
        <f t="shared" si="66"/>
        <v>0</v>
      </c>
      <c r="I142" s="25">
        <f t="shared" si="66"/>
        <v>323</v>
      </c>
      <c r="J142" s="25">
        <f t="shared" si="66"/>
        <v>0</v>
      </c>
      <c r="K142" s="25">
        <f t="shared" si="66"/>
        <v>1753.77</v>
      </c>
      <c r="L142" s="25">
        <f t="shared" si="66"/>
        <v>7116.77</v>
      </c>
    </row>
    <row r="143" spans="2:14" ht="12.75" customHeight="1" x14ac:dyDescent="0.2">
      <c r="B143" s="44" t="s">
        <v>233</v>
      </c>
      <c r="C143" s="51" t="s">
        <v>234</v>
      </c>
      <c r="D143" s="28">
        <v>100000</v>
      </c>
      <c r="E143" s="28">
        <v>0</v>
      </c>
      <c r="F143" s="28">
        <v>0</v>
      </c>
      <c r="G143" s="28">
        <v>0</v>
      </c>
      <c r="H143" s="28">
        <v>0</v>
      </c>
      <c r="I143" s="28">
        <v>323</v>
      </c>
      <c r="J143" s="28">
        <v>0</v>
      </c>
      <c r="K143" s="28">
        <v>1753.77</v>
      </c>
      <c r="L143" s="28">
        <f t="shared" ref="L143:L145" si="67">SUM(E143:K143)</f>
        <v>2076.77</v>
      </c>
    </row>
    <row r="144" spans="2:14" ht="12.75" customHeight="1" x14ac:dyDescent="0.2">
      <c r="B144" s="44" t="s">
        <v>235</v>
      </c>
      <c r="C144" s="51" t="s">
        <v>236</v>
      </c>
      <c r="D144" s="28">
        <v>100000</v>
      </c>
      <c r="E144" s="28">
        <v>0</v>
      </c>
      <c r="F144" s="28">
        <v>5040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f t="shared" si="67"/>
        <v>5040</v>
      </c>
    </row>
    <row r="145" spans="2:12" ht="12.75" customHeight="1" x14ac:dyDescent="0.2">
      <c r="B145" s="44" t="s">
        <v>237</v>
      </c>
      <c r="C145" s="51" t="s">
        <v>238</v>
      </c>
      <c r="D145" s="28">
        <v>100000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f t="shared" si="67"/>
        <v>0</v>
      </c>
    </row>
    <row r="146" spans="2:12" ht="12.75" customHeight="1" x14ac:dyDescent="0.2">
      <c r="B146" s="72">
        <v>2363</v>
      </c>
      <c r="C146" s="73" t="s">
        <v>239</v>
      </c>
      <c r="D146" s="25">
        <f t="shared" ref="D146:L146" si="68">+D147+D148</f>
        <v>1000000</v>
      </c>
      <c r="E146" s="25">
        <f t="shared" si="68"/>
        <v>0</v>
      </c>
      <c r="F146" s="25">
        <f t="shared" si="68"/>
        <v>0</v>
      </c>
      <c r="G146" s="25">
        <f t="shared" si="68"/>
        <v>124826.5822</v>
      </c>
      <c r="H146" s="25">
        <f t="shared" si="68"/>
        <v>7969.0499999999993</v>
      </c>
      <c r="I146" s="25">
        <f t="shared" si="68"/>
        <v>18416.740000000002</v>
      </c>
      <c r="J146" s="25">
        <f t="shared" si="68"/>
        <v>3074.99</v>
      </c>
      <c r="K146" s="25">
        <f t="shared" si="68"/>
        <v>1437.9951999999998</v>
      </c>
      <c r="L146" s="25">
        <f t="shared" si="68"/>
        <v>155725.35739999998</v>
      </c>
    </row>
    <row r="147" spans="2:12" ht="16.5" customHeight="1" x14ac:dyDescent="0.2">
      <c r="B147" s="44" t="s">
        <v>240</v>
      </c>
      <c r="C147" s="45" t="s">
        <v>241</v>
      </c>
      <c r="D147" s="28">
        <v>800000</v>
      </c>
      <c r="E147" s="28">
        <v>0</v>
      </c>
      <c r="F147" s="28">
        <v>0</v>
      </c>
      <c r="G147" s="28">
        <v>0</v>
      </c>
      <c r="H147" s="28">
        <v>0</v>
      </c>
      <c r="I147" s="28">
        <v>6943.2</v>
      </c>
      <c r="J147" s="28">
        <v>0</v>
      </c>
      <c r="K147" s="28">
        <v>1437.9951999999998</v>
      </c>
      <c r="L147" s="28">
        <f t="shared" ref="L147:L148" si="69">SUM(E147:K147)</f>
        <v>8381.1952000000001</v>
      </c>
    </row>
    <row r="148" spans="2:12" ht="16.5" customHeight="1" x14ac:dyDescent="0.2">
      <c r="B148" s="71" t="s">
        <v>242</v>
      </c>
      <c r="C148" s="45" t="s">
        <v>243</v>
      </c>
      <c r="D148" s="57">
        <v>200000</v>
      </c>
      <c r="E148" s="57">
        <v>0</v>
      </c>
      <c r="F148" s="28">
        <v>0</v>
      </c>
      <c r="G148" s="28">
        <v>124826.5822</v>
      </c>
      <c r="H148" s="28">
        <v>7969.0499999999993</v>
      </c>
      <c r="I148" s="28">
        <v>11473.54</v>
      </c>
      <c r="J148" s="28">
        <v>3074.99</v>
      </c>
      <c r="K148" s="28"/>
      <c r="L148" s="28">
        <f t="shared" si="69"/>
        <v>147344.16219999999</v>
      </c>
    </row>
    <row r="149" spans="2:12" ht="12.75" customHeight="1" x14ac:dyDescent="0.2">
      <c r="B149" s="72">
        <v>2364</v>
      </c>
      <c r="C149" s="73" t="s">
        <v>244</v>
      </c>
      <c r="D149" s="25">
        <f t="shared" ref="D149:L149" si="70">+D150+D151</f>
        <v>200000</v>
      </c>
      <c r="E149" s="25">
        <f t="shared" si="70"/>
        <v>0</v>
      </c>
      <c r="F149" s="25">
        <f t="shared" si="70"/>
        <v>350</v>
      </c>
      <c r="G149" s="25">
        <f t="shared" si="70"/>
        <v>0</v>
      </c>
      <c r="H149" s="25">
        <f t="shared" si="70"/>
        <v>0</v>
      </c>
      <c r="I149" s="25">
        <f t="shared" si="70"/>
        <v>920.4</v>
      </c>
      <c r="J149" s="25">
        <f t="shared" si="70"/>
        <v>450</v>
      </c>
      <c r="K149" s="25">
        <f t="shared" si="70"/>
        <v>1874.3188</v>
      </c>
      <c r="L149" s="25">
        <f t="shared" si="70"/>
        <v>3594.7187999999996</v>
      </c>
    </row>
    <row r="150" spans="2:12" ht="13.5" customHeight="1" x14ac:dyDescent="0.2">
      <c r="B150" s="44" t="s">
        <v>245</v>
      </c>
      <c r="C150" s="51" t="s">
        <v>246</v>
      </c>
      <c r="D150" s="28">
        <v>100000</v>
      </c>
      <c r="E150" s="28">
        <v>0</v>
      </c>
      <c r="F150" s="28">
        <v>350</v>
      </c>
      <c r="G150" s="28">
        <v>0</v>
      </c>
      <c r="H150" s="28">
        <v>0</v>
      </c>
      <c r="I150" s="28">
        <v>460.2</v>
      </c>
      <c r="J150" s="28">
        <v>450</v>
      </c>
      <c r="K150" s="28">
        <v>100</v>
      </c>
      <c r="L150" s="28">
        <f t="shared" ref="L150:L151" si="71">SUM(E150:K150)</f>
        <v>1360.2</v>
      </c>
    </row>
    <row r="151" spans="2:12" ht="14.25" customHeight="1" x14ac:dyDescent="0.2">
      <c r="B151" s="44" t="s">
        <v>247</v>
      </c>
      <c r="C151" s="51" t="s">
        <v>248</v>
      </c>
      <c r="D151" s="28">
        <v>100000</v>
      </c>
      <c r="E151" s="28">
        <v>0</v>
      </c>
      <c r="F151" s="28">
        <v>0</v>
      </c>
      <c r="G151" s="28">
        <v>0</v>
      </c>
      <c r="H151" s="28">
        <v>0</v>
      </c>
      <c r="I151" s="28">
        <v>460.2</v>
      </c>
      <c r="J151" s="28">
        <v>0</v>
      </c>
      <c r="K151" s="28">
        <v>1774.3188</v>
      </c>
      <c r="L151" s="28">
        <f t="shared" si="71"/>
        <v>2234.5187999999998</v>
      </c>
    </row>
    <row r="152" spans="2:12" ht="17.25" customHeight="1" x14ac:dyDescent="0.2">
      <c r="B152" s="72">
        <v>2369</v>
      </c>
      <c r="C152" s="73" t="s">
        <v>249</v>
      </c>
      <c r="D152" s="25">
        <f t="shared" ref="D152:L152" si="72">+D153</f>
        <v>100000</v>
      </c>
      <c r="E152" s="25">
        <f t="shared" si="72"/>
        <v>0</v>
      </c>
      <c r="F152" s="25">
        <f t="shared" si="72"/>
        <v>0</v>
      </c>
      <c r="G152" s="25">
        <f t="shared" si="72"/>
        <v>0</v>
      </c>
      <c r="H152" s="25">
        <f t="shared" si="72"/>
        <v>0</v>
      </c>
      <c r="I152" s="25">
        <f t="shared" si="72"/>
        <v>0</v>
      </c>
      <c r="J152" s="25">
        <f t="shared" si="72"/>
        <v>0</v>
      </c>
      <c r="K152" s="25">
        <f t="shared" si="72"/>
        <v>0</v>
      </c>
      <c r="L152" s="25">
        <f t="shared" si="72"/>
        <v>0</v>
      </c>
    </row>
    <row r="153" spans="2:12" ht="17.25" customHeight="1" x14ac:dyDescent="0.2">
      <c r="B153" s="65" t="s">
        <v>250</v>
      </c>
      <c r="C153" s="74" t="s">
        <v>251</v>
      </c>
      <c r="D153" s="28">
        <v>100000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f>SUM(E153:K153)</f>
        <v>0</v>
      </c>
    </row>
    <row r="154" spans="2:12" ht="25.5" customHeight="1" x14ac:dyDescent="0.2">
      <c r="B154" s="46">
        <v>237</v>
      </c>
      <c r="C154" s="56" t="s">
        <v>252</v>
      </c>
      <c r="D154" s="22">
        <f t="shared" ref="D154" si="73">+D155+D159</f>
        <v>18697952</v>
      </c>
      <c r="E154" s="22">
        <f t="shared" ref="E154:L154" si="74">+E155+E159</f>
        <v>1169158.160000002</v>
      </c>
      <c r="F154" s="22">
        <f t="shared" si="74"/>
        <v>2869158.16</v>
      </c>
      <c r="G154" s="22">
        <f t="shared" si="74"/>
        <v>1287678.180000002</v>
      </c>
      <c r="H154" s="22">
        <f t="shared" si="74"/>
        <v>1186799.2200000021</v>
      </c>
      <c r="I154" s="22">
        <f t="shared" si="74"/>
        <v>1210084.860000002</v>
      </c>
      <c r="J154" s="22">
        <f t="shared" si="74"/>
        <v>1160410.580000001</v>
      </c>
      <c r="K154" s="22">
        <f t="shared" si="74"/>
        <v>1199278.4520000021</v>
      </c>
      <c r="L154" s="22">
        <f t="shared" si="74"/>
        <v>10082567.612000013</v>
      </c>
    </row>
    <row r="155" spans="2:12" ht="12.75" customHeight="1" x14ac:dyDescent="0.2">
      <c r="B155" s="72">
        <v>2371</v>
      </c>
      <c r="C155" s="73" t="s">
        <v>253</v>
      </c>
      <c r="D155" s="79">
        <f t="shared" ref="D155" si="75">SUM(D156:D158)</f>
        <v>18097952</v>
      </c>
      <c r="E155" s="79">
        <f t="shared" ref="E155:L155" si="76">SUM(E156:E158)</f>
        <v>1169158.160000002</v>
      </c>
      <c r="F155" s="79">
        <f t="shared" si="76"/>
        <v>2869158.16</v>
      </c>
      <c r="G155" s="79">
        <f t="shared" si="76"/>
        <v>1280753.160000002</v>
      </c>
      <c r="H155" s="79">
        <f t="shared" si="76"/>
        <v>1169158.160000002</v>
      </c>
      <c r="I155" s="79">
        <f t="shared" si="76"/>
        <v>1169158.160000002</v>
      </c>
      <c r="J155" s="79">
        <f t="shared" si="76"/>
        <v>1160210.580000001</v>
      </c>
      <c r="K155" s="79">
        <f t="shared" si="76"/>
        <v>1142976.0500000021</v>
      </c>
      <c r="L155" s="79">
        <f t="shared" si="76"/>
        <v>9960572.4300000127</v>
      </c>
    </row>
    <row r="156" spans="2:12" ht="12.75" customHeight="1" x14ac:dyDescent="0.2">
      <c r="B156" s="44" t="s">
        <v>254</v>
      </c>
      <c r="C156" s="51" t="s">
        <v>255</v>
      </c>
      <c r="D156" s="28">
        <v>8948976</v>
      </c>
      <c r="E156" s="28">
        <v>596469.11000000103</v>
      </c>
      <c r="F156" s="28">
        <v>762469.1100000001</v>
      </c>
      <c r="G156" s="28">
        <v>596469.11000000103</v>
      </c>
      <c r="H156" s="28">
        <v>596469.11000000103</v>
      </c>
      <c r="I156" s="28">
        <v>596469.11000000103</v>
      </c>
      <c r="J156" s="28">
        <v>584756.06000000099</v>
      </c>
      <c r="K156" s="28">
        <v>583378.0550000011</v>
      </c>
      <c r="L156" s="28">
        <f t="shared" ref="L156:L158" si="77">SUM(E156:K156)</f>
        <v>4316479.6650000066</v>
      </c>
    </row>
    <row r="157" spans="2:12" ht="12.75" customHeight="1" x14ac:dyDescent="0.2">
      <c r="B157" s="44" t="s">
        <v>256</v>
      </c>
      <c r="C157" s="51" t="s">
        <v>257</v>
      </c>
      <c r="D157" s="28">
        <v>8948976</v>
      </c>
      <c r="E157" s="28">
        <v>572689.05000000109</v>
      </c>
      <c r="F157" s="28">
        <v>2106689.0499999998</v>
      </c>
      <c r="G157" s="28">
        <v>684284.05000000109</v>
      </c>
      <c r="H157" s="28">
        <v>572689.05000000109</v>
      </c>
      <c r="I157" s="28">
        <v>572689.05000000109</v>
      </c>
      <c r="J157" s="28">
        <v>575454.52</v>
      </c>
      <c r="K157" s="28">
        <v>559597.99500000104</v>
      </c>
      <c r="L157" s="28">
        <f t="shared" si="77"/>
        <v>5644092.7650000062</v>
      </c>
    </row>
    <row r="158" spans="2:12" ht="12.75" customHeight="1" x14ac:dyDescent="0.2">
      <c r="B158" s="44" t="s">
        <v>258</v>
      </c>
      <c r="C158" s="51" t="s">
        <v>259</v>
      </c>
      <c r="D158" s="28">
        <v>200000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f t="shared" si="77"/>
        <v>0</v>
      </c>
    </row>
    <row r="159" spans="2:12" ht="12.75" customHeight="1" x14ac:dyDescent="0.2">
      <c r="B159" s="72">
        <v>2372</v>
      </c>
      <c r="C159" s="73" t="s">
        <v>260</v>
      </c>
      <c r="D159" s="79">
        <f t="shared" ref="D159:L159" si="78">+D160+D161</f>
        <v>600000</v>
      </c>
      <c r="E159" s="79">
        <f t="shared" si="78"/>
        <v>0</v>
      </c>
      <c r="F159" s="79">
        <f t="shared" si="78"/>
        <v>0</v>
      </c>
      <c r="G159" s="79">
        <f t="shared" si="78"/>
        <v>6925.02</v>
      </c>
      <c r="H159" s="79">
        <f t="shared" ref="H159:I159" si="79">+H160+H161</f>
        <v>17641.059999999998</v>
      </c>
      <c r="I159" s="79">
        <f t="shared" si="79"/>
        <v>40926.700000000004</v>
      </c>
      <c r="J159" s="79">
        <f t="shared" si="78"/>
        <v>200</v>
      </c>
      <c r="K159" s="79">
        <f t="shared" si="78"/>
        <v>56302.402000000002</v>
      </c>
      <c r="L159" s="79">
        <f t="shared" si="78"/>
        <v>121995.182</v>
      </c>
    </row>
    <row r="160" spans="2:12" ht="12.75" customHeight="1" x14ac:dyDescent="0.2">
      <c r="B160" s="65" t="s">
        <v>261</v>
      </c>
      <c r="C160" s="80" t="s">
        <v>262</v>
      </c>
      <c r="D160" s="28">
        <v>300000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200</v>
      </c>
      <c r="K160" s="28">
        <v>0</v>
      </c>
      <c r="L160" s="28">
        <f t="shared" ref="L160:L161" si="80">SUM(E160:K160)</f>
        <v>200</v>
      </c>
    </row>
    <row r="161" spans="2:12" ht="24" customHeight="1" x14ac:dyDescent="0.2">
      <c r="B161" s="44" t="s">
        <v>263</v>
      </c>
      <c r="C161" s="62" t="s">
        <v>264</v>
      </c>
      <c r="D161" s="28">
        <v>300000</v>
      </c>
      <c r="E161" s="28">
        <v>0</v>
      </c>
      <c r="F161" s="28">
        <v>0</v>
      </c>
      <c r="G161" s="28">
        <v>6925.02</v>
      </c>
      <c r="H161" s="28">
        <v>17641.059999999998</v>
      </c>
      <c r="I161" s="28">
        <v>40926.700000000004</v>
      </c>
      <c r="J161" s="28">
        <v>0</v>
      </c>
      <c r="K161" s="28">
        <v>56302.402000000002</v>
      </c>
      <c r="L161" s="28">
        <f t="shared" si="80"/>
        <v>121795.182</v>
      </c>
    </row>
    <row r="162" spans="2:12" ht="12.75" customHeight="1" x14ac:dyDescent="0.2">
      <c r="B162" s="46">
        <v>239</v>
      </c>
      <c r="C162" s="70" t="s">
        <v>265</v>
      </c>
      <c r="D162" s="22">
        <f t="shared" ref="D162:L162" si="81">SUM(D163:D173)</f>
        <v>14979923</v>
      </c>
      <c r="E162" s="22">
        <f t="shared" si="81"/>
        <v>1290993.2960000001</v>
      </c>
      <c r="F162" s="22">
        <f t="shared" si="81"/>
        <v>720675.51</v>
      </c>
      <c r="G162" s="22">
        <f t="shared" si="81"/>
        <v>300156.95999999996</v>
      </c>
      <c r="H162" s="22">
        <f t="shared" si="81"/>
        <v>642528.75920000009</v>
      </c>
      <c r="I162" s="22">
        <f t="shared" si="81"/>
        <v>1153676.5572000002</v>
      </c>
      <c r="J162" s="22">
        <f t="shared" si="81"/>
        <v>164253.15100000001</v>
      </c>
      <c r="K162" s="22">
        <f t="shared" si="81"/>
        <v>603159.44919999992</v>
      </c>
      <c r="L162" s="22">
        <f t="shared" si="81"/>
        <v>4875443.6825999999</v>
      </c>
    </row>
    <row r="163" spans="2:12" ht="12.75" customHeight="1" x14ac:dyDescent="0.2">
      <c r="B163" s="44" t="s">
        <v>266</v>
      </c>
      <c r="C163" s="62" t="s">
        <v>267</v>
      </c>
      <c r="D163" s="28">
        <v>800000</v>
      </c>
      <c r="E163" s="28">
        <v>24367</v>
      </c>
      <c r="F163" s="28">
        <v>26828</v>
      </c>
      <c r="G163" s="28">
        <v>112926</v>
      </c>
      <c r="H163" s="28">
        <v>1815</v>
      </c>
      <c r="I163" s="28">
        <v>13264</v>
      </c>
      <c r="J163" s="28">
        <v>39872.199999999997</v>
      </c>
      <c r="K163" s="28">
        <v>78620.41</v>
      </c>
      <c r="L163" s="28">
        <f t="shared" ref="L163:L173" si="82">SUM(E163:K163)</f>
        <v>297692.61</v>
      </c>
    </row>
    <row r="164" spans="2:12" ht="31.5" customHeight="1" x14ac:dyDescent="0.2">
      <c r="B164" s="44" t="s">
        <v>268</v>
      </c>
      <c r="C164" s="62" t="s">
        <v>269</v>
      </c>
      <c r="D164" s="28">
        <v>7024923</v>
      </c>
      <c r="E164" s="28">
        <v>1044545.676</v>
      </c>
      <c r="F164" s="28">
        <v>647302.35</v>
      </c>
      <c r="G164" s="28">
        <v>4826.2</v>
      </c>
      <c r="H164" s="28">
        <v>331528.13900000002</v>
      </c>
      <c r="I164" s="28">
        <v>991937.01720000012</v>
      </c>
      <c r="J164" s="28">
        <v>49560</v>
      </c>
      <c r="K164" s="28">
        <v>101733.55</v>
      </c>
      <c r="L164" s="28">
        <f t="shared" si="82"/>
        <v>3171432.9321999997</v>
      </c>
    </row>
    <row r="165" spans="2:12" ht="12.75" customHeight="1" x14ac:dyDescent="0.2">
      <c r="B165" s="44" t="s">
        <v>270</v>
      </c>
      <c r="C165" s="45" t="s">
        <v>271</v>
      </c>
      <c r="D165" s="28">
        <v>40000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f t="shared" si="82"/>
        <v>0</v>
      </c>
    </row>
    <row r="166" spans="2:12" ht="25.5" customHeight="1" x14ac:dyDescent="0.2">
      <c r="B166" s="65" t="s">
        <v>272</v>
      </c>
      <c r="C166" s="80" t="s">
        <v>273</v>
      </c>
      <c r="D166" s="28">
        <v>55000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f t="shared" si="82"/>
        <v>0</v>
      </c>
    </row>
    <row r="167" spans="2:12" ht="12.75" customHeight="1" x14ac:dyDescent="0.2">
      <c r="B167" s="65" t="s">
        <v>274</v>
      </c>
      <c r="C167" s="80" t="s">
        <v>275</v>
      </c>
      <c r="D167" s="28">
        <v>200000</v>
      </c>
      <c r="E167" s="28">
        <v>6372</v>
      </c>
      <c r="F167" s="28">
        <v>19363.8</v>
      </c>
      <c r="G167" s="28">
        <v>10792.95</v>
      </c>
      <c r="H167" s="28">
        <v>7487.7502000000004</v>
      </c>
      <c r="I167" s="28">
        <v>6372</v>
      </c>
      <c r="J167" s="28">
        <v>7822</v>
      </c>
      <c r="K167" s="28">
        <v>7297</v>
      </c>
      <c r="L167" s="28">
        <f t="shared" si="82"/>
        <v>65507.500200000002</v>
      </c>
    </row>
    <row r="168" spans="2:12" ht="16.5" customHeight="1" x14ac:dyDescent="0.2">
      <c r="B168" s="44" t="s">
        <v>276</v>
      </c>
      <c r="C168" s="62" t="s">
        <v>277</v>
      </c>
      <c r="D168" s="28">
        <v>4000000</v>
      </c>
      <c r="E168" s="28">
        <v>0</v>
      </c>
      <c r="F168" s="28">
        <v>9204</v>
      </c>
      <c r="G168" s="28">
        <v>2944.9700000000003</v>
      </c>
      <c r="H168" s="28">
        <v>0</v>
      </c>
      <c r="I168" s="28">
        <v>99341.54</v>
      </c>
      <c r="J168" s="28">
        <v>2447.9899999999998</v>
      </c>
      <c r="K168" s="28">
        <v>352581.50819999998</v>
      </c>
      <c r="L168" s="28">
        <f t="shared" si="82"/>
        <v>466520.00819999998</v>
      </c>
    </row>
    <row r="169" spans="2:12" ht="16.5" customHeight="1" x14ac:dyDescent="0.2">
      <c r="B169" s="44" t="s">
        <v>278</v>
      </c>
      <c r="C169" s="62" t="s">
        <v>279</v>
      </c>
      <c r="D169" s="57">
        <v>100000</v>
      </c>
      <c r="E169" s="57">
        <v>0</v>
      </c>
      <c r="F169" s="28">
        <v>0</v>
      </c>
      <c r="G169" s="28">
        <v>3086.29</v>
      </c>
      <c r="H169" s="28">
        <v>296634.96999999997</v>
      </c>
      <c r="I169" s="28">
        <v>0</v>
      </c>
      <c r="J169" s="28">
        <v>11636.02</v>
      </c>
      <c r="K169" s="28">
        <v>0</v>
      </c>
      <c r="L169" s="28">
        <f t="shared" si="82"/>
        <v>311357.27999999997</v>
      </c>
    </row>
    <row r="170" spans="2:12" ht="16.5" customHeight="1" x14ac:dyDescent="0.2">
      <c r="B170" s="44" t="s">
        <v>280</v>
      </c>
      <c r="C170" s="62" t="s">
        <v>281</v>
      </c>
      <c r="D170" s="57">
        <v>100000</v>
      </c>
      <c r="E170" s="57">
        <v>64215.6</v>
      </c>
      <c r="F170" s="57">
        <v>0</v>
      </c>
      <c r="G170" s="57">
        <v>0</v>
      </c>
      <c r="H170" s="28">
        <v>0</v>
      </c>
      <c r="I170" s="28">
        <v>32515</v>
      </c>
      <c r="J170" s="28">
        <v>21885.625200000002</v>
      </c>
      <c r="K170" s="28">
        <v>46960.011599999998</v>
      </c>
      <c r="L170" s="28">
        <f t="shared" si="82"/>
        <v>165576.23680000001</v>
      </c>
    </row>
    <row r="171" spans="2:12" ht="16.5" customHeight="1" x14ac:dyDescent="0.2">
      <c r="B171" s="44" t="s">
        <v>282</v>
      </c>
      <c r="C171" s="62" t="s">
        <v>283</v>
      </c>
      <c r="D171" s="57">
        <v>2250000</v>
      </c>
      <c r="E171" s="57">
        <v>3993.0200000000004</v>
      </c>
      <c r="F171" s="28">
        <v>15987.36</v>
      </c>
      <c r="G171" s="28">
        <v>0</v>
      </c>
      <c r="H171" s="28">
        <v>5062.8999999999996</v>
      </c>
      <c r="I171" s="28">
        <v>1397</v>
      </c>
      <c r="J171" s="28">
        <v>300</v>
      </c>
      <c r="K171" s="28">
        <v>809.99920000000009</v>
      </c>
      <c r="L171" s="28">
        <f t="shared" si="82"/>
        <v>27550.279199999997</v>
      </c>
    </row>
    <row r="172" spans="2:12" ht="16.5" customHeight="1" x14ac:dyDescent="0.2">
      <c r="B172" s="44" t="s">
        <v>284</v>
      </c>
      <c r="C172" s="62" t="s">
        <v>285</v>
      </c>
      <c r="D172" s="57">
        <v>310000</v>
      </c>
      <c r="E172" s="57">
        <v>147500</v>
      </c>
      <c r="F172" s="28">
        <v>0</v>
      </c>
      <c r="G172" s="28">
        <v>0</v>
      </c>
      <c r="H172" s="28">
        <v>0</v>
      </c>
      <c r="I172" s="28">
        <v>7788</v>
      </c>
      <c r="J172" s="28">
        <v>24368.845799999999</v>
      </c>
      <c r="K172" s="28">
        <v>13371.937</v>
      </c>
      <c r="L172" s="28">
        <f t="shared" si="82"/>
        <v>193028.78280000002</v>
      </c>
    </row>
    <row r="173" spans="2:12" ht="16.5" customHeight="1" x14ac:dyDescent="0.2">
      <c r="B173" s="44" t="s">
        <v>286</v>
      </c>
      <c r="C173" s="62" t="s">
        <v>287</v>
      </c>
      <c r="D173" s="57">
        <v>100000</v>
      </c>
      <c r="E173" s="57">
        <v>0</v>
      </c>
      <c r="F173" s="28">
        <v>1990</v>
      </c>
      <c r="G173" s="28">
        <v>165580.54999999999</v>
      </c>
      <c r="H173" s="28">
        <v>0</v>
      </c>
      <c r="I173" s="28">
        <v>1062</v>
      </c>
      <c r="J173" s="28">
        <v>6360.47</v>
      </c>
      <c r="K173" s="28">
        <v>1785.0332000000001</v>
      </c>
      <c r="L173" s="28">
        <f t="shared" si="82"/>
        <v>176778.05319999999</v>
      </c>
    </row>
    <row r="174" spans="2:12" ht="12.75" customHeight="1" x14ac:dyDescent="0.2">
      <c r="B174" s="60">
        <v>24</v>
      </c>
      <c r="C174" s="81" t="s">
        <v>288</v>
      </c>
      <c r="D174" s="18">
        <f t="shared" ref="D174:L174" si="83">+D175</f>
        <v>6199984</v>
      </c>
      <c r="E174" s="18">
        <f t="shared" si="83"/>
        <v>25000</v>
      </c>
      <c r="F174" s="18">
        <f t="shared" si="83"/>
        <v>337500</v>
      </c>
      <c r="G174" s="18">
        <f t="shared" si="83"/>
        <v>0</v>
      </c>
      <c r="H174" s="18">
        <f t="shared" si="83"/>
        <v>40000</v>
      </c>
      <c r="I174" s="18">
        <f t="shared" si="83"/>
        <v>0</v>
      </c>
      <c r="J174" s="18">
        <f t="shared" si="83"/>
        <v>50000</v>
      </c>
      <c r="K174" s="18">
        <f t="shared" si="83"/>
        <v>327500</v>
      </c>
      <c r="L174" s="18">
        <f t="shared" si="83"/>
        <v>780000</v>
      </c>
    </row>
    <row r="175" spans="2:12" ht="25.5" customHeight="1" x14ac:dyDescent="0.2">
      <c r="B175" s="46">
        <v>241</v>
      </c>
      <c r="C175" s="70" t="s">
        <v>289</v>
      </c>
      <c r="D175" s="82">
        <f t="shared" ref="D175" si="84">+D176+D177+D178</f>
        <v>6199984</v>
      </c>
      <c r="E175" s="82">
        <f t="shared" ref="E175:L175" si="85">+E176+E177+E178</f>
        <v>25000</v>
      </c>
      <c r="F175" s="82">
        <f t="shared" si="85"/>
        <v>337500</v>
      </c>
      <c r="G175" s="82">
        <f t="shared" si="85"/>
        <v>0</v>
      </c>
      <c r="H175" s="82">
        <f t="shared" si="85"/>
        <v>40000</v>
      </c>
      <c r="I175" s="82">
        <f t="shared" si="85"/>
        <v>0</v>
      </c>
      <c r="J175" s="82">
        <f t="shared" si="85"/>
        <v>50000</v>
      </c>
      <c r="K175" s="82">
        <f t="shared" si="85"/>
        <v>327500</v>
      </c>
      <c r="L175" s="82">
        <f t="shared" si="85"/>
        <v>780000</v>
      </c>
    </row>
    <row r="176" spans="2:12" ht="18.75" customHeight="1" x14ac:dyDescent="0.2">
      <c r="B176" s="44" t="s">
        <v>290</v>
      </c>
      <c r="C176" s="62" t="s">
        <v>291</v>
      </c>
      <c r="D176" s="28">
        <v>1100000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f t="shared" ref="L176:L178" si="86">SUM(E176:K176)</f>
        <v>0</v>
      </c>
    </row>
    <row r="177" spans="2:14" ht="24" customHeight="1" x14ac:dyDescent="0.2">
      <c r="B177" s="44" t="s">
        <v>292</v>
      </c>
      <c r="C177" s="83" t="s">
        <v>293</v>
      </c>
      <c r="D177" s="28">
        <v>1699984</v>
      </c>
      <c r="E177" s="28">
        <v>25000</v>
      </c>
      <c r="F177" s="28">
        <v>25000</v>
      </c>
      <c r="G177" s="28">
        <v>0</v>
      </c>
      <c r="H177" s="28">
        <v>40000</v>
      </c>
      <c r="I177" s="28">
        <v>0</v>
      </c>
      <c r="J177" s="28">
        <v>50000</v>
      </c>
      <c r="K177" s="28">
        <v>20000</v>
      </c>
      <c r="L177" s="28">
        <f t="shared" si="86"/>
        <v>160000</v>
      </c>
      <c r="M177" s="63"/>
      <c r="N177" s="63"/>
    </row>
    <row r="178" spans="2:14" ht="29.25" customHeight="1" x14ac:dyDescent="0.2">
      <c r="B178" s="65" t="s">
        <v>294</v>
      </c>
      <c r="C178" s="80" t="s">
        <v>295</v>
      </c>
      <c r="D178" s="28">
        <v>3400000</v>
      </c>
      <c r="E178" s="28">
        <v>0</v>
      </c>
      <c r="F178" s="28">
        <v>312500</v>
      </c>
      <c r="G178" s="28">
        <v>0</v>
      </c>
      <c r="H178" s="28">
        <v>0</v>
      </c>
      <c r="I178" s="28">
        <v>0</v>
      </c>
      <c r="J178" s="28">
        <v>0</v>
      </c>
      <c r="K178" s="28">
        <v>307500</v>
      </c>
      <c r="L178" s="28">
        <f t="shared" si="86"/>
        <v>620000</v>
      </c>
    </row>
    <row r="179" spans="2:14" ht="27" customHeight="1" x14ac:dyDescent="0.2">
      <c r="B179" s="60">
        <v>26</v>
      </c>
      <c r="C179" s="84" t="s">
        <v>296</v>
      </c>
      <c r="D179" s="18">
        <f t="shared" ref="D179" si="87">+D180+D185+D188+D191+D194</f>
        <v>144700742</v>
      </c>
      <c r="E179" s="18">
        <f t="shared" ref="E179:L179" si="88">+E180+E185+E188+E191+E194</f>
        <v>422450.39919999999</v>
      </c>
      <c r="F179" s="18">
        <f t="shared" si="88"/>
        <v>157505.98000000001</v>
      </c>
      <c r="G179" s="18">
        <f t="shared" si="88"/>
        <v>118304.0034</v>
      </c>
      <c r="H179" s="18">
        <f t="shared" si="88"/>
        <v>1825264.2498000001</v>
      </c>
      <c r="I179" s="18">
        <f t="shared" si="88"/>
        <v>35009.998199999995</v>
      </c>
      <c r="J179" s="18">
        <f t="shared" si="88"/>
        <v>797728.8060000001</v>
      </c>
      <c r="K179" s="18">
        <f t="shared" si="88"/>
        <v>7739610.2649999997</v>
      </c>
      <c r="L179" s="18">
        <f t="shared" si="88"/>
        <v>11095873.7016</v>
      </c>
    </row>
    <row r="180" spans="2:14" ht="15" customHeight="1" x14ac:dyDescent="0.2">
      <c r="B180" s="46">
        <v>261</v>
      </c>
      <c r="C180" s="70" t="s">
        <v>297</v>
      </c>
      <c r="D180" s="22">
        <f t="shared" ref="D180" si="89">+D181+D182+D183+D184</f>
        <v>139100742</v>
      </c>
      <c r="E180" s="22">
        <f t="shared" ref="E180:L180" si="90">+E181+E182+E183+E184</f>
        <v>422450.39919999999</v>
      </c>
      <c r="F180" s="22">
        <f t="shared" si="90"/>
        <v>157505.98000000001</v>
      </c>
      <c r="G180" s="22">
        <f t="shared" si="90"/>
        <v>118304.0034</v>
      </c>
      <c r="H180" s="22">
        <f t="shared" si="90"/>
        <v>257487.19819999998</v>
      </c>
      <c r="I180" s="22">
        <f t="shared" si="90"/>
        <v>0</v>
      </c>
      <c r="J180" s="22">
        <f t="shared" si="90"/>
        <v>796738.8060000001</v>
      </c>
      <c r="K180" s="22">
        <f t="shared" si="90"/>
        <v>7739610.2649999997</v>
      </c>
      <c r="L180" s="22">
        <f t="shared" si="90"/>
        <v>9492096.6517999992</v>
      </c>
    </row>
    <row r="181" spans="2:14" ht="18" customHeight="1" x14ac:dyDescent="0.2">
      <c r="B181" s="71" t="s">
        <v>298</v>
      </c>
      <c r="C181" s="62" t="s">
        <v>299</v>
      </c>
      <c r="D181" s="28">
        <v>135599742</v>
      </c>
      <c r="E181" s="28">
        <v>187950.4</v>
      </c>
      <c r="F181" s="28">
        <v>13345.8</v>
      </c>
      <c r="G181" s="28">
        <v>118304.0034</v>
      </c>
      <c r="H181" s="28">
        <v>127487.2</v>
      </c>
      <c r="I181" s="28">
        <v>0</v>
      </c>
      <c r="J181" s="28">
        <v>321835.77</v>
      </c>
      <c r="K181" s="28">
        <v>0</v>
      </c>
      <c r="L181" s="28">
        <f t="shared" ref="L181:L184" si="91">SUM(E181:K181)</f>
        <v>768923.17339999997</v>
      </c>
      <c r="M181" s="15"/>
      <c r="N181" s="75"/>
    </row>
    <row r="182" spans="2:14" ht="28.5" customHeight="1" x14ac:dyDescent="0.2">
      <c r="B182" s="44" t="s">
        <v>300</v>
      </c>
      <c r="C182" s="62" t="s">
        <v>301</v>
      </c>
      <c r="D182" s="28">
        <v>3101000</v>
      </c>
      <c r="E182" s="28">
        <v>234499.99919999999</v>
      </c>
      <c r="F182" s="28">
        <v>144160.18000000002</v>
      </c>
      <c r="G182" s="28">
        <v>0</v>
      </c>
      <c r="H182" s="28">
        <v>129999.9982</v>
      </c>
      <c r="I182" s="28">
        <v>0</v>
      </c>
      <c r="J182" s="28">
        <v>474903.03600000002</v>
      </c>
      <c r="K182" s="28">
        <v>7681543.6449999996</v>
      </c>
      <c r="L182" s="28">
        <f t="shared" si="91"/>
        <v>8665106.8584000003</v>
      </c>
    </row>
    <row r="183" spans="2:14" ht="18" customHeight="1" x14ac:dyDescent="0.2">
      <c r="B183" s="44" t="s">
        <v>302</v>
      </c>
      <c r="C183" s="62" t="s">
        <v>303</v>
      </c>
      <c r="D183" s="28">
        <v>200000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58066.619999999995</v>
      </c>
      <c r="L183" s="28">
        <f t="shared" si="91"/>
        <v>58066.619999999995</v>
      </c>
    </row>
    <row r="184" spans="2:14" ht="18.75" customHeight="1" x14ac:dyDescent="0.2">
      <c r="B184" s="44" t="s">
        <v>304</v>
      </c>
      <c r="C184" s="62" t="s">
        <v>305</v>
      </c>
      <c r="D184" s="28">
        <v>200000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f t="shared" si="91"/>
        <v>0</v>
      </c>
    </row>
    <row r="185" spans="2:14" ht="25.5" customHeight="1" x14ac:dyDescent="0.2">
      <c r="B185" s="46">
        <v>262</v>
      </c>
      <c r="C185" s="70" t="s">
        <v>306</v>
      </c>
      <c r="D185" s="22">
        <f t="shared" ref="D185:L185" si="92">+D186+D187</f>
        <v>100000</v>
      </c>
      <c r="E185" s="22">
        <f t="shared" si="92"/>
        <v>0</v>
      </c>
      <c r="F185" s="22">
        <f t="shared" si="92"/>
        <v>0</v>
      </c>
      <c r="G185" s="22">
        <f t="shared" si="92"/>
        <v>0</v>
      </c>
      <c r="H185" s="22">
        <f t="shared" si="92"/>
        <v>0</v>
      </c>
      <c r="I185" s="22">
        <f t="shared" si="92"/>
        <v>0</v>
      </c>
      <c r="J185" s="22">
        <f t="shared" si="92"/>
        <v>0</v>
      </c>
      <c r="K185" s="22">
        <f t="shared" si="92"/>
        <v>0</v>
      </c>
      <c r="L185" s="22">
        <f t="shared" si="92"/>
        <v>0</v>
      </c>
    </row>
    <row r="186" spans="2:14" ht="18" customHeight="1" x14ac:dyDescent="0.2">
      <c r="B186" s="44" t="s">
        <v>307</v>
      </c>
      <c r="C186" s="62" t="s">
        <v>308</v>
      </c>
      <c r="D186" s="28">
        <v>50000</v>
      </c>
      <c r="E186" s="28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f t="shared" ref="L186:L187" si="93">SUM(E186:K186)</f>
        <v>0</v>
      </c>
    </row>
    <row r="187" spans="2:14" ht="19.5" customHeight="1" x14ac:dyDescent="0.2">
      <c r="B187" s="44" t="s">
        <v>309</v>
      </c>
      <c r="C187" s="62" t="s">
        <v>310</v>
      </c>
      <c r="D187" s="28">
        <v>50000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f t="shared" si="93"/>
        <v>0</v>
      </c>
    </row>
    <row r="188" spans="2:14" ht="25.5" customHeight="1" x14ac:dyDescent="0.2">
      <c r="B188" s="85">
        <v>264</v>
      </c>
      <c r="C188" s="56" t="s">
        <v>311</v>
      </c>
      <c r="D188" s="86">
        <f t="shared" ref="D188:L188" si="94">+D189+D190</f>
        <v>500000</v>
      </c>
      <c r="E188" s="86">
        <f t="shared" si="94"/>
        <v>0</v>
      </c>
      <c r="F188" s="86">
        <f t="shared" si="94"/>
        <v>0</v>
      </c>
      <c r="G188" s="86">
        <f t="shared" si="94"/>
        <v>0</v>
      </c>
      <c r="H188" s="86">
        <f t="shared" si="94"/>
        <v>0</v>
      </c>
      <c r="I188" s="86">
        <f t="shared" si="94"/>
        <v>0</v>
      </c>
      <c r="J188" s="86">
        <f t="shared" si="94"/>
        <v>0</v>
      </c>
      <c r="K188" s="86">
        <f t="shared" si="94"/>
        <v>0</v>
      </c>
      <c r="L188" s="86">
        <f t="shared" si="94"/>
        <v>0</v>
      </c>
    </row>
    <row r="189" spans="2:14" ht="18.75" customHeight="1" x14ac:dyDescent="0.2">
      <c r="B189" s="44" t="s">
        <v>312</v>
      </c>
      <c r="C189" s="59" t="s">
        <v>313</v>
      </c>
      <c r="D189" s="28">
        <v>400000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f t="shared" ref="L189:L190" si="95">SUM(E189:K189)</f>
        <v>0</v>
      </c>
    </row>
    <row r="190" spans="2:14" ht="16.5" customHeight="1" x14ac:dyDescent="0.2">
      <c r="B190" s="65" t="s">
        <v>314</v>
      </c>
      <c r="C190" s="87" t="s">
        <v>315</v>
      </c>
      <c r="D190" s="28">
        <v>100000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f t="shared" si="95"/>
        <v>0</v>
      </c>
    </row>
    <row r="191" spans="2:14" ht="12.75" customHeight="1" x14ac:dyDescent="0.2">
      <c r="B191" s="46">
        <v>265</v>
      </c>
      <c r="C191" s="70" t="s">
        <v>316</v>
      </c>
      <c r="D191" s="22">
        <f t="shared" ref="D191:L191" si="96">+D192+D193</f>
        <v>1000000</v>
      </c>
      <c r="E191" s="22">
        <f t="shared" si="96"/>
        <v>0</v>
      </c>
      <c r="F191" s="22">
        <f t="shared" si="96"/>
        <v>0</v>
      </c>
      <c r="G191" s="22">
        <f t="shared" si="96"/>
        <v>0</v>
      </c>
      <c r="H191" s="22">
        <f t="shared" si="96"/>
        <v>1567777.0516000001</v>
      </c>
      <c r="I191" s="22">
        <f t="shared" si="96"/>
        <v>35009.998199999995</v>
      </c>
      <c r="J191" s="22">
        <f t="shared" si="96"/>
        <v>990</v>
      </c>
      <c r="K191" s="22">
        <f t="shared" si="96"/>
        <v>0</v>
      </c>
      <c r="L191" s="22">
        <f t="shared" si="96"/>
        <v>1603777.0498000002</v>
      </c>
    </row>
    <row r="192" spans="2:14" ht="12.75" customHeight="1" x14ac:dyDescent="0.2">
      <c r="B192" s="165" t="s">
        <v>317</v>
      </c>
      <c r="C192" s="166" t="s">
        <v>318</v>
      </c>
      <c r="D192" s="28">
        <v>500000</v>
      </c>
      <c r="E192" s="28">
        <v>0</v>
      </c>
      <c r="F192" s="28">
        <v>0</v>
      </c>
      <c r="G192" s="28">
        <v>0</v>
      </c>
      <c r="H192" s="28">
        <v>1567777.0516000001</v>
      </c>
      <c r="I192" s="28">
        <v>35009.998199999995</v>
      </c>
      <c r="J192" s="28">
        <v>990</v>
      </c>
      <c r="K192" s="28">
        <v>0</v>
      </c>
      <c r="L192" s="28">
        <f t="shared" ref="L192:L193" si="97">SUM(E192:K192)</f>
        <v>1603777.0498000002</v>
      </c>
    </row>
    <row r="193" spans="2:14" ht="12.75" customHeight="1" x14ac:dyDescent="0.2">
      <c r="B193" s="65" t="s">
        <v>319</v>
      </c>
      <c r="C193" s="80" t="s">
        <v>320</v>
      </c>
      <c r="D193" s="28">
        <v>500000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/>
      <c r="L193" s="28">
        <f t="shared" si="97"/>
        <v>0</v>
      </c>
      <c r="N193" s="63"/>
    </row>
    <row r="194" spans="2:14" ht="12.75" customHeight="1" x14ac:dyDescent="0.2">
      <c r="B194" s="46">
        <v>268</v>
      </c>
      <c r="C194" s="70" t="s">
        <v>321</v>
      </c>
      <c r="D194" s="22">
        <f t="shared" ref="D194:L194" si="98">+D195</f>
        <v>4000000</v>
      </c>
      <c r="E194" s="22">
        <f t="shared" si="98"/>
        <v>0</v>
      </c>
      <c r="F194" s="22">
        <f t="shared" si="98"/>
        <v>0</v>
      </c>
      <c r="G194" s="22">
        <f t="shared" si="98"/>
        <v>0</v>
      </c>
      <c r="H194" s="22">
        <f t="shared" si="98"/>
        <v>0</v>
      </c>
      <c r="I194" s="22">
        <f t="shared" si="98"/>
        <v>0</v>
      </c>
      <c r="J194" s="22">
        <f t="shared" si="98"/>
        <v>0</v>
      </c>
      <c r="K194" s="22">
        <f t="shared" si="98"/>
        <v>0</v>
      </c>
      <c r="L194" s="22">
        <f t="shared" si="98"/>
        <v>0</v>
      </c>
    </row>
    <row r="195" spans="2:14" ht="22.5" customHeight="1" x14ac:dyDescent="0.2">
      <c r="B195" s="65" t="s">
        <v>322</v>
      </c>
      <c r="C195" s="80" t="s">
        <v>323</v>
      </c>
      <c r="D195" s="28">
        <v>4000000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f>SUM(E195:K195)</f>
        <v>0</v>
      </c>
    </row>
    <row r="196" spans="2:14" ht="22.5" customHeight="1" x14ac:dyDescent="0.2">
      <c r="B196" s="12" t="s">
        <v>324</v>
      </c>
      <c r="C196" s="88" t="s">
        <v>325</v>
      </c>
      <c r="D196" s="89">
        <f t="shared" ref="D196" si="99">+D197+D207</f>
        <v>6305000</v>
      </c>
      <c r="E196" s="89">
        <f t="shared" ref="E196:L196" si="100">+E197+E207</f>
        <v>387523.82511199999</v>
      </c>
      <c r="F196" s="89">
        <f t="shared" si="100"/>
        <v>387523.81999999995</v>
      </c>
      <c r="G196" s="89">
        <f t="shared" si="100"/>
        <v>252921.02</v>
      </c>
      <c r="H196" s="89">
        <f t="shared" si="100"/>
        <v>253125.3824</v>
      </c>
      <c r="I196" s="89">
        <f t="shared" si="100"/>
        <v>397714.72</v>
      </c>
      <c r="J196" s="89">
        <f t="shared" si="100"/>
        <v>328271.87</v>
      </c>
      <c r="K196" s="89">
        <f t="shared" si="100"/>
        <v>427157.57005460002</v>
      </c>
      <c r="L196" s="89">
        <f t="shared" si="100"/>
        <v>2434238.2075666003</v>
      </c>
    </row>
    <row r="197" spans="2:14" ht="22.5" customHeight="1" x14ac:dyDescent="0.2">
      <c r="B197" s="16">
        <v>21</v>
      </c>
      <c r="C197" s="90" t="s">
        <v>8</v>
      </c>
      <c r="D197" s="18">
        <f t="shared" ref="D197" si="101">+D198+D203</f>
        <v>5370000</v>
      </c>
      <c r="E197" s="18">
        <f t="shared" ref="E197:L197" si="102">+E198+E203</f>
        <v>387523.82511199999</v>
      </c>
      <c r="F197" s="18">
        <f t="shared" si="102"/>
        <v>387523.81999999995</v>
      </c>
      <c r="G197" s="18">
        <f t="shared" si="102"/>
        <v>252921.02</v>
      </c>
      <c r="H197" s="18">
        <f t="shared" si="102"/>
        <v>253125.3824</v>
      </c>
      <c r="I197" s="18">
        <f t="shared" si="102"/>
        <v>377714.72</v>
      </c>
      <c r="J197" s="18">
        <f t="shared" si="102"/>
        <v>328271.87</v>
      </c>
      <c r="K197" s="18">
        <f t="shared" si="102"/>
        <v>427157.57005460002</v>
      </c>
      <c r="L197" s="18">
        <f t="shared" si="102"/>
        <v>2414238.2075666003</v>
      </c>
    </row>
    <row r="198" spans="2:14" ht="22.5" customHeight="1" x14ac:dyDescent="0.2">
      <c r="B198" s="20" t="s">
        <v>326</v>
      </c>
      <c r="C198" s="91" t="s">
        <v>9</v>
      </c>
      <c r="D198" s="22">
        <f t="shared" ref="D198" si="103">+D199+D201</f>
        <v>4700000</v>
      </c>
      <c r="E198" s="22">
        <f t="shared" ref="E198:L198" si="104">+E199+E201</f>
        <v>337130.48</v>
      </c>
      <c r="F198" s="22">
        <f t="shared" si="104"/>
        <v>337130.48</v>
      </c>
      <c r="G198" s="22">
        <f t="shared" si="104"/>
        <v>220000</v>
      </c>
      <c r="H198" s="22">
        <f t="shared" si="104"/>
        <v>220000</v>
      </c>
      <c r="I198" s="22">
        <f t="shared" si="104"/>
        <v>328271.87</v>
      </c>
      <c r="J198" s="22">
        <f t="shared" si="104"/>
        <v>328271.87</v>
      </c>
      <c r="K198" s="22">
        <f t="shared" si="104"/>
        <v>328271.86699999997</v>
      </c>
      <c r="L198" s="22">
        <f t="shared" si="104"/>
        <v>2099076.5670000003</v>
      </c>
      <c r="M198" s="75"/>
    </row>
    <row r="199" spans="2:14" ht="22.5" customHeight="1" x14ac:dyDescent="0.2">
      <c r="B199" s="23" t="s">
        <v>327</v>
      </c>
      <c r="C199" s="39" t="s">
        <v>10</v>
      </c>
      <c r="D199" s="25">
        <f t="shared" ref="D199:L199" si="105">+D200</f>
        <v>4200000</v>
      </c>
      <c r="E199" s="25">
        <f t="shared" si="105"/>
        <v>337130.48</v>
      </c>
      <c r="F199" s="25">
        <f t="shared" si="105"/>
        <v>337130.48</v>
      </c>
      <c r="G199" s="25">
        <f t="shared" si="105"/>
        <v>220000</v>
      </c>
      <c r="H199" s="25">
        <f t="shared" si="105"/>
        <v>220000</v>
      </c>
      <c r="I199" s="25">
        <f t="shared" si="105"/>
        <v>328271.87</v>
      </c>
      <c r="J199" s="25">
        <f t="shared" si="105"/>
        <v>328271.87</v>
      </c>
      <c r="K199" s="25">
        <f t="shared" si="105"/>
        <v>328271.86699999997</v>
      </c>
      <c r="L199" s="25">
        <f t="shared" si="105"/>
        <v>2099076.5670000003</v>
      </c>
    </row>
    <row r="200" spans="2:14" ht="22.5" customHeight="1" x14ac:dyDescent="0.2">
      <c r="B200" s="26" t="s">
        <v>11</v>
      </c>
      <c r="C200" s="156" t="s">
        <v>12</v>
      </c>
      <c r="D200" s="28">
        <v>4200000</v>
      </c>
      <c r="E200" s="28">
        <v>337130.48</v>
      </c>
      <c r="F200" s="28">
        <v>337130.48</v>
      </c>
      <c r="G200" s="28">
        <v>220000</v>
      </c>
      <c r="H200" s="28">
        <v>220000</v>
      </c>
      <c r="I200" s="28">
        <v>328271.87</v>
      </c>
      <c r="J200" s="28">
        <v>328271.87</v>
      </c>
      <c r="K200" s="28">
        <v>328271.86699999997</v>
      </c>
      <c r="L200" s="28">
        <f t="shared" ref="L200" si="106">SUM(E200:K200)</f>
        <v>2099076.5670000003</v>
      </c>
    </row>
    <row r="201" spans="2:14" ht="22.5" customHeight="1" x14ac:dyDescent="0.2">
      <c r="B201" s="23">
        <v>2114</v>
      </c>
      <c r="C201" s="24" t="s">
        <v>20</v>
      </c>
      <c r="D201" s="25">
        <f t="shared" ref="D201:L201" si="107">+D202</f>
        <v>500000</v>
      </c>
      <c r="E201" s="25">
        <f t="shared" si="107"/>
        <v>0</v>
      </c>
      <c r="F201" s="25">
        <f t="shared" si="107"/>
        <v>0</v>
      </c>
      <c r="G201" s="25">
        <f t="shared" si="107"/>
        <v>0</v>
      </c>
      <c r="H201" s="25">
        <f t="shared" si="107"/>
        <v>0</v>
      </c>
      <c r="I201" s="25">
        <f t="shared" si="107"/>
        <v>0</v>
      </c>
      <c r="J201" s="25">
        <f t="shared" si="107"/>
        <v>0</v>
      </c>
      <c r="K201" s="25">
        <f t="shared" si="107"/>
        <v>0</v>
      </c>
      <c r="L201" s="25">
        <f t="shared" si="107"/>
        <v>0</v>
      </c>
    </row>
    <row r="202" spans="2:14" ht="15.75" customHeight="1" x14ac:dyDescent="0.2">
      <c r="B202" s="148" t="s">
        <v>21</v>
      </c>
      <c r="C202" s="150" t="s">
        <v>22</v>
      </c>
      <c r="D202" s="149">
        <v>500000</v>
      </c>
      <c r="E202" s="149">
        <v>0</v>
      </c>
      <c r="F202" s="149">
        <v>0</v>
      </c>
      <c r="G202" s="149">
        <v>0</v>
      </c>
      <c r="H202" s="149">
        <v>0</v>
      </c>
      <c r="I202" s="149">
        <v>0</v>
      </c>
      <c r="J202" s="149">
        <v>0</v>
      </c>
      <c r="K202" s="149"/>
      <c r="L202" s="149">
        <f t="shared" ref="L202" si="108">SUM(E202:J202)</f>
        <v>0</v>
      </c>
    </row>
    <row r="203" spans="2:14" ht="22.5" customHeight="1" x14ac:dyDescent="0.2">
      <c r="B203" s="46">
        <v>215</v>
      </c>
      <c r="C203" s="56" t="s">
        <v>57</v>
      </c>
      <c r="D203" s="22">
        <f t="shared" ref="D203:L203" si="109">SUM(D204:D206)</f>
        <v>670000</v>
      </c>
      <c r="E203" s="22">
        <f t="shared" si="109"/>
        <v>50393.345111999995</v>
      </c>
      <c r="F203" s="22">
        <f t="shared" si="109"/>
        <v>50393.34</v>
      </c>
      <c r="G203" s="22">
        <f t="shared" si="109"/>
        <v>32921.019999999997</v>
      </c>
      <c r="H203" s="22">
        <f t="shared" si="109"/>
        <v>33125.382400000002</v>
      </c>
      <c r="I203" s="22">
        <f t="shared" si="109"/>
        <v>49442.85</v>
      </c>
      <c r="J203" s="22">
        <f t="shared" si="109"/>
        <v>0</v>
      </c>
      <c r="K203" s="22">
        <f t="shared" si="109"/>
        <v>98885.703054600017</v>
      </c>
      <c r="L203" s="22">
        <f t="shared" si="109"/>
        <v>315161.64056659996</v>
      </c>
    </row>
    <row r="204" spans="2:14" ht="22.5" customHeight="1" x14ac:dyDescent="0.2">
      <c r="B204" s="44" t="s">
        <v>58</v>
      </c>
      <c r="C204" s="51" t="s">
        <v>59</v>
      </c>
      <c r="D204" s="28">
        <v>300000</v>
      </c>
      <c r="E204" s="28">
        <v>23902.551031999999</v>
      </c>
      <c r="F204" s="28">
        <v>23902.55</v>
      </c>
      <c r="G204" s="28">
        <v>15598.000000000002</v>
      </c>
      <c r="H204" s="28">
        <v>15598.000000000002</v>
      </c>
      <c r="I204" s="28">
        <v>23274.48</v>
      </c>
      <c r="J204" s="28">
        <v>0</v>
      </c>
      <c r="K204" s="160">
        <v>46548.950740600005</v>
      </c>
      <c r="L204" s="28">
        <f t="shared" ref="L204:L206" si="110">SUM(E204:K204)</f>
        <v>148824.53177260002</v>
      </c>
    </row>
    <row r="205" spans="2:14" ht="22.5" customHeight="1" x14ac:dyDescent="0.2">
      <c r="B205" s="44" t="s">
        <v>60</v>
      </c>
      <c r="C205" s="51" t="s">
        <v>61</v>
      </c>
      <c r="D205" s="28">
        <v>320000</v>
      </c>
      <c r="E205" s="28">
        <v>23936.264079999997</v>
      </c>
      <c r="F205" s="28">
        <v>23936.26</v>
      </c>
      <c r="G205" s="28">
        <v>15619.999999999998</v>
      </c>
      <c r="H205" s="28">
        <v>15619.999999999998</v>
      </c>
      <c r="I205" s="28">
        <v>23307.3</v>
      </c>
      <c r="J205" s="28">
        <v>0</v>
      </c>
      <c r="K205" s="160">
        <v>46614.605113999998</v>
      </c>
      <c r="L205" s="28">
        <f t="shared" si="110"/>
        <v>149034.429194</v>
      </c>
    </row>
    <row r="206" spans="2:14" ht="22.5" customHeight="1" x14ac:dyDescent="0.2">
      <c r="B206" s="44" t="s">
        <v>62</v>
      </c>
      <c r="C206" s="51" t="s">
        <v>63</v>
      </c>
      <c r="D206" s="28">
        <v>50000</v>
      </c>
      <c r="E206" s="28">
        <v>2554.5300000000002</v>
      </c>
      <c r="F206" s="28">
        <v>2554.5300000000002</v>
      </c>
      <c r="G206" s="28">
        <v>1703.0200000000002</v>
      </c>
      <c r="H206" s="28">
        <v>1907.3823999999997</v>
      </c>
      <c r="I206" s="28">
        <v>2861.07</v>
      </c>
      <c r="J206" s="28">
        <v>0</v>
      </c>
      <c r="K206" s="160">
        <v>5722.1471999999994</v>
      </c>
      <c r="L206" s="28">
        <f t="shared" si="110"/>
        <v>17302.679599999999</v>
      </c>
    </row>
    <row r="207" spans="2:14" ht="22.5" customHeight="1" x14ac:dyDescent="0.2">
      <c r="B207" s="60">
        <v>22</v>
      </c>
      <c r="C207" s="61" t="s">
        <v>66</v>
      </c>
      <c r="D207" s="18">
        <f t="shared" ref="D207" si="111">+D208+D211</f>
        <v>935000</v>
      </c>
      <c r="E207" s="18">
        <f t="shared" ref="E207:L207" si="112">+E208+E211</f>
        <v>0</v>
      </c>
      <c r="F207" s="18">
        <f t="shared" si="112"/>
        <v>0</v>
      </c>
      <c r="G207" s="18">
        <f t="shared" si="112"/>
        <v>0</v>
      </c>
      <c r="H207" s="18">
        <f t="shared" si="112"/>
        <v>0</v>
      </c>
      <c r="I207" s="18">
        <f t="shared" si="112"/>
        <v>20000</v>
      </c>
      <c r="J207" s="18">
        <f t="shared" si="112"/>
        <v>0</v>
      </c>
      <c r="K207" s="18">
        <f t="shared" si="112"/>
        <v>0</v>
      </c>
      <c r="L207" s="18">
        <f t="shared" si="112"/>
        <v>20000</v>
      </c>
    </row>
    <row r="208" spans="2:14" ht="22.5" customHeight="1" x14ac:dyDescent="0.2">
      <c r="B208" s="46">
        <v>222</v>
      </c>
      <c r="C208" s="64" t="s">
        <v>84</v>
      </c>
      <c r="D208" s="22">
        <f t="shared" ref="D208" si="113">SUM(D209:D210)</f>
        <v>435000</v>
      </c>
      <c r="E208" s="22">
        <f t="shared" ref="E208:L208" si="114">SUM(E209:E210)</f>
        <v>0</v>
      </c>
      <c r="F208" s="22">
        <f t="shared" si="114"/>
        <v>0</v>
      </c>
      <c r="G208" s="22">
        <f t="shared" si="114"/>
        <v>0</v>
      </c>
      <c r="H208" s="22">
        <f t="shared" si="114"/>
        <v>0</v>
      </c>
      <c r="I208" s="22">
        <f t="shared" si="114"/>
        <v>0</v>
      </c>
      <c r="J208" s="22">
        <f t="shared" si="114"/>
        <v>0</v>
      </c>
      <c r="K208" s="22">
        <f t="shared" si="114"/>
        <v>0</v>
      </c>
      <c r="L208" s="22">
        <f t="shared" si="114"/>
        <v>0</v>
      </c>
    </row>
    <row r="209" spans="2:13" ht="22.5" customHeight="1" x14ac:dyDescent="0.2">
      <c r="B209" s="65" t="s">
        <v>85</v>
      </c>
      <c r="C209" s="51" t="s">
        <v>86</v>
      </c>
      <c r="D209" s="28">
        <v>217500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/>
      <c r="L209" s="28">
        <f t="shared" ref="L209:L210" si="115">SUM(E209:K209)</f>
        <v>0</v>
      </c>
    </row>
    <row r="210" spans="2:13" ht="22.5" customHeight="1" x14ac:dyDescent="0.2">
      <c r="B210" s="65" t="s">
        <v>87</v>
      </c>
      <c r="C210" s="51" t="s">
        <v>88</v>
      </c>
      <c r="D210" s="28">
        <v>217500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/>
      <c r="L210" s="28">
        <f t="shared" si="115"/>
        <v>0</v>
      </c>
    </row>
    <row r="211" spans="2:13" ht="22.5" customHeight="1" x14ac:dyDescent="0.2">
      <c r="B211" s="46">
        <v>228</v>
      </c>
      <c r="C211" s="64" t="s">
        <v>328</v>
      </c>
      <c r="D211" s="22">
        <f t="shared" ref="D211:L211" si="116">+D212+D213</f>
        <v>500000</v>
      </c>
      <c r="E211" s="22">
        <f t="shared" si="116"/>
        <v>0</v>
      </c>
      <c r="F211" s="22">
        <f t="shared" si="116"/>
        <v>0</v>
      </c>
      <c r="G211" s="22">
        <f t="shared" si="116"/>
        <v>0</v>
      </c>
      <c r="H211" s="22">
        <f t="shared" si="116"/>
        <v>0</v>
      </c>
      <c r="I211" s="22">
        <f t="shared" si="116"/>
        <v>20000</v>
      </c>
      <c r="J211" s="22">
        <f t="shared" si="116"/>
        <v>0</v>
      </c>
      <c r="K211" s="22">
        <f t="shared" si="116"/>
        <v>0</v>
      </c>
      <c r="L211" s="22">
        <f t="shared" si="116"/>
        <v>20000</v>
      </c>
    </row>
    <row r="212" spans="2:13" ht="22.5" customHeight="1" x14ac:dyDescent="0.2">
      <c r="B212" s="44" t="s">
        <v>161</v>
      </c>
      <c r="C212" s="92" t="s">
        <v>160</v>
      </c>
      <c r="D212" s="28">
        <v>300000</v>
      </c>
      <c r="E212" s="28">
        <v>0</v>
      </c>
      <c r="F212" s="28">
        <v>0</v>
      </c>
      <c r="G212" s="28">
        <v>0</v>
      </c>
      <c r="H212" s="28">
        <v>0</v>
      </c>
      <c r="I212" s="28">
        <v>0</v>
      </c>
      <c r="J212" s="28">
        <v>0</v>
      </c>
      <c r="K212" s="28"/>
      <c r="L212" s="28">
        <f t="shared" ref="L212:L213" si="117">SUM(E212:K212)</f>
        <v>0</v>
      </c>
    </row>
    <row r="213" spans="2:13" ht="22.5" customHeight="1" x14ac:dyDescent="0.2">
      <c r="B213" s="44" t="s">
        <v>164</v>
      </c>
      <c r="C213" s="59" t="s">
        <v>329</v>
      </c>
      <c r="D213" s="66">
        <v>200000</v>
      </c>
      <c r="E213" s="66">
        <v>0</v>
      </c>
      <c r="F213" s="66">
        <v>0</v>
      </c>
      <c r="G213" s="66">
        <v>0</v>
      </c>
      <c r="H213" s="66">
        <v>0</v>
      </c>
      <c r="I213" s="66">
        <v>20000</v>
      </c>
      <c r="J213" s="66">
        <v>0</v>
      </c>
      <c r="K213" s="66">
        <v>0</v>
      </c>
      <c r="L213" s="66">
        <f t="shared" si="117"/>
        <v>20000</v>
      </c>
    </row>
    <row r="214" spans="2:13" ht="22.5" customHeight="1" x14ac:dyDescent="0.2">
      <c r="B214" s="60">
        <v>27</v>
      </c>
      <c r="C214" s="84" t="s">
        <v>330</v>
      </c>
      <c r="D214" s="18">
        <f>+D215+D216</f>
        <v>106267970</v>
      </c>
      <c r="E214" s="18">
        <f t="shared" ref="E214:L214" si="118">+E215+E216</f>
        <v>60000.002800000002</v>
      </c>
      <c r="F214" s="18">
        <f t="shared" si="118"/>
        <v>12063542.8828</v>
      </c>
      <c r="G214" s="18">
        <f t="shared" si="118"/>
        <v>29634842.592799999</v>
      </c>
      <c r="H214" s="18">
        <f t="shared" si="118"/>
        <v>8331780.1311999997</v>
      </c>
      <c r="I214" s="18">
        <f t="shared" si="118"/>
        <v>18863668.3708</v>
      </c>
      <c r="J214" s="18">
        <f t="shared" si="118"/>
        <v>31961946.039999999</v>
      </c>
      <c r="K214" s="18">
        <f>+K215+K216</f>
        <v>19727438.9016</v>
      </c>
      <c r="L214" s="18">
        <f t="shared" si="118"/>
        <v>120643218.92200001</v>
      </c>
    </row>
    <row r="215" spans="2:13" ht="22.5" customHeight="1" x14ac:dyDescent="0.2">
      <c r="B215" s="65" t="s">
        <v>331</v>
      </c>
      <c r="C215" s="80" t="s">
        <v>332</v>
      </c>
      <c r="D215" s="28">
        <v>101061457</v>
      </c>
      <c r="E215" s="28">
        <v>0</v>
      </c>
      <c r="F215" s="28">
        <v>11703542.879999999</v>
      </c>
      <c r="G215" s="28">
        <v>29574842.59</v>
      </c>
      <c r="H215" s="28">
        <v>7971780.1379999993</v>
      </c>
      <c r="I215" s="28">
        <v>18593668.370000001</v>
      </c>
      <c r="J215" s="28">
        <v>31751946.039999999</v>
      </c>
      <c r="K215" s="28">
        <v>19652438.903999999</v>
      </c>
      <c r="L215" s="28">
        <f t="shared" ref="L215:L216" si="119">SUM(E215:K215)</f>
        <v>119248218.92200001</v>
      </c>
    </row>
    <row r="216" spans="2:13" ht="22.5" customHeight="1" x14ac:dyDescent="0.2">
      <c r="B216" s="44" t="s">
        <v>333</v>
      </c>
      <c r="C216" s="62" t="s">
        <v>334</v>
      </c>
      <c r="D216" s="28">
        <v>5206513</v>
      </c>
      <c r="E216" s="28">
        <v>60000.002800000002</v>
      </c>
      <c r="F216" s="28">
        <v>360000.00280000002</v>
      </c>
      <c r="G216" s="28">
        <v>60000.002800000002</v>
      </c>
      <c r="H216" s="28">
        <v>359999.99320000003</v>
      </c>
      <c r="I216" s="28">
        <v>270000.00080000004</v>
      </c>
      <c r="J216" s="28">
        <v>210000</v>
      </c>
      <c r="K216" s="28">
        <v>74999.997600000002</v>
      </c>
      <c r="L216" s="28">
        <f t="shared" si="119"/>
        <v>1395000</v>
      </c>
    </row>
    <row r="217" spans="2:13" ht="22.5" customHeight="1" x14ac:dyDescent="0.2">
      <c r="B217" s="94"/>
      <c r="C217" s="95" t="s">
        <v>335</v>
      </c>
      <c r="D217" s="96">
        <f t="shared" ref="D217:L217" si="120">+D8+D46+D112+D174+D179+D196+D214</f>
        <v>912192254</v>
      </c>
      <c r="E217" s="96">
        <f t="shared" si="120"/>
        <v>42018822.826020002</v>
      </c>
      <c r="F217" s="96">
        <f t="shared" si="120"/>
        <v>59831507.527599998</v>
      </c>
      <c r="G217" s="96">
        <f t="shared" si="120"/>
        <v>70714295.72104916</v>
      </c>
      <c r="H217" s="96">
        <f t="shared" si="120"/>
        <v>51503689.671841972</v>
      </c>
      <c r="I217" s="96">
        <f t="shared" si="120"/>
        <v>62353336.828799993</v>
      </c>
      <c r="J217" s="96">
        <f t="shared" si="120"/>
        <v>73240891.680799991</v>
      </c>
      <c r="K217" s="96">
        <f>+K8+K46+K112+K174+K179+K196+K214</f>
        <v>79341185.941038191</v>
      </c>
      <c r="L217" s="96">
        <f t="shared" si="120"/>
        <v>439003730.19714934</v>
      </c>
      <c r="M217" s="93"/>
    </row>
    <row r="218" spans="2:13" s="11" customFormat="1" ht="12.75" customHeight="1" x14ac:dyDescent="0.2">
      <c r="B218" s="133"/>
      <c r="C218" s="134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2:13" ht="38.25" customHeight="1" x14ac:dyDescent="0.2">
      <c r="B219" s="130" t="s">
        <v>336</v>
      </c>
      <c r="C219" s="135" t="s">
        <v>337</v>
      </c>
      <c r="D219" s="132">
        <f t="shared" ref="D219:L219" si="121">+D220</f>
        <v>21120000</v>
      </c>
      <c r="E219" s="132">
        <f t="shared" si="121"/>
        <v>1182134.06305875</v>
      </c>
      <c r="F219" s="132">
        <f t="shared" si="121"/>
        <v>1182134.07</v>
      </c>
      <c r="G219" s="132">
        <f t="shared" si="121"/>
        <v>1182134.06305875</v>
      </c>
      <c r="H219" s="132">
        <f t="shared" si="121"/>
        <v>1183085.64011375</v>
      </c>
      <c r="I219" s="132">
        <f t="shared" si="121"/>
        <v>1183085.64011375</v>
      </c>
      <c r="J219" s="132">
        <f t="shared" si="121"/>
        <v>1896716.3823000002</v>
      </c>
      <c r="K219" s="132">
        <f t="shared" si="121"/>
        <v>1336604.1327275001</v>
      </c>
      <c r="L219" s="132">
        <f t="shared" si="121"/>
        <v>9145893.9913724996</v>
      </c>
      <c r="M219" s="75"/>
    </row>
    <row r="220" spans="2:13" ht="25.5" customHeight="1" x14ac:dyDescent="0.2">
      <c r="B220" s="12" t="s">
        <v>6</v>
      </c>
      <c r="C220" s="88" t="s">
        <v>338</v>
      </c>
      <c r="D220" s="89">
        <f t="shared" ref="D220" si="122">+D221+D231</f>
        <v>21120000</v>
      </c>
      <c r="E220" s="89">
        <f t="shared" ref="E220:L220" si="123">+E221+E231</f>
        <v>1182134.06305875</v>
      </c>
      <c r="F220" s="89">
        <f t="shared" si="123"/>
        <v>1182134.07</v>
      </c>
      <c r="G220" s="89">
        <f t="shared" si="123"/>
        <v>1182134.06305875</v>
      </c>
      <c r="H220" s="89">
        <f t="shared" si="123"/>
        <v>1183085.64011375</v>
      </c>
      <c r="I220" s="89">
        <f t="shared" si="123"/>
        <v>1183085.64011375</v>
      </c>
      <c r="J220" s="89">
        <f t="shared" si="123"/>
        <v>1896716.3823000002</v>
      </c>
      <c r="K220" s="89">
        <f t="shared" si="123"/>
        <v>1336604.1327275001</v>
      </c>
      <c r="L220" s="89">
        <f t="shared" si="123"/>
        <v>9145893.9913724996</v>
      </c>
    </row>
    <row r="221" spans="2:13" ht="21" customHeight="1" x14ac:dyDescent="0.2">
      <c r="B221" s="16">
        <v>21</v>
      </c>
      <c r="C221" s="90" t="s">
        <v>8</v>
      </c>
      <c r="D221" s="18">
        <f t="shared" ref="D221" si="124">+D222+D227</f>
        <v>20120000</v>
      </c>
      <c r="E221" s="18">
        <f t="shared" ref="E221:L221" si="125">+E222+E227</f>
        <v>1182134.06305875</v>
      </c>
      <c r="F221" s="18">
        <f t="shared" si="125"/>
        <v>1182134.07</v>
      </c>
      <c r="G221" s="18">
        <f t="shared" si="125"/>
        <v>1182134.06305875</v>
      </c>
      <c r="H221" s="18">
        <f t="shared" si="125"/>
        <v>1183085.64011375</v>
      </c>
      <c r="I221" s="18">
        <f t="shared" si="125"/>
        <v>1183085.64011375</v>
      </c>
      <c r="J221" s="18">
        <f t="shared" si="125"/>
        <v>1029567.1475000001</v>
      </c>
      <c r="K221" s="18">
        <f t="shared" si="125"/>
        <v>1336604.1327275001</v>
      </c>
      <c r="L221" s="18">
        <f t="shared" si="125"/>
        <v>8278744.7565724999</v>
      </c>
    </row>
    <row r="222" spans="2:13" ht="12.75" customHeight="1" x14ac:dyDescent="0.2">
      <c r="B222" s="20" t="s">
        <v>326</v>
      </c>
      <c r="C222" s="91" t="s">
        <v>9</v>
      </c>
      <c r="D222" s="22">
        <f t="shared" ref="D222" si="126">+D223+D225</f>
        <v>17500000</v>
      </c>
      <c r="E222" s="22">
        <f t="shared" ref="E222:L222" si="127">+E223+E225</f>
        <v>1029567.1475000001</v>
      </c>
      <c r="F222" s="22">
        <f t="shared" si="127"/>
        <v>1029567.15</v>
      </c>
      <c r="G222" s="22">
        <f t="shared" si="127"/>
        <v>1029567.1475000001</v>
      </c>
      <c r="H222" s="22">
        <f t="shared" si="127"/>
        <v>1029567.1475000001</v>
      </c>
      <c r="I222" s="22">
        <f t="shared" si="127"/>
        <v>1029567.1475000001</v>
      </c>
      <c r="J222" s="22">
        <f t="shared" si="127"/>
        <v>1029567.1475000001</v>
      </c>
      <c r="K222" s="22">
        <f t="shared" si="127"/>
        <v>1029567.1475000001</v>
      </c>
      <c r="L222" s="22">
        <f t="shared" si="127"/>
        <v>7206970.0350000001</v>
      </c>
    </row>
    <row r="223" spans="2:13" ht="12.75" customHeight="1" x14ac:dyDescent="0.2">
      <c r="B223" s="23" t="s">
        <v>327</v>
      </c>
      <c r="C223" s="39" t="s">
        <v>10</v>
      </c>
      <c r="D223" s="25">
        <f>+D224</f>
        <v>16200000</v>
      </c>
      <c r="E223" s="25">
        <f t="shared" ref="E223:L223" si="128">+E224</f>
        <v>1029567.1475000001</v>
      </c>
      <c r="F223" s="25">
        <f t="shared" si="128"/>
        <v>1029567.15</v>
      </c>
      <c r="G223" s="25">
        <f t="shared" si="128"/>
        <v>1029567.1475000001</v>
      </c>
      <c r="H223" s="25">
        <f t="shared" si="128"/>
        <v>1029567.1475000001</v>
      </c>
      <c r="I223" s="25">
        <f t="shared" si="128"/>
        <v>1029567.1475000001</v>
      </c>
      <c r="J223" s="25">
        <f t="shared" si="128"/>
        <v>1029567.1475000001</v>
      </c>
      <c r="K223" s="25">
        <f t="shared" si="128"/>
        <v>1029567.1475000001</v>
      </c>
      <c r="L223" s="25">
        <f t="shared" si="128"/>
        <v>7206970.0350000001</v>
      </c>
    </row>
    <row r="224" spans="2:13" ht="12.75" customHeight="1" x14ac:dyDescent="0.2">
      <c r="B224" s="143" t="s">
        <v>11</v>
      </c>
      <c r="C224" s="147" t="s">
        <v>12</v>
      </c>
      <c r="D224" s="144">
        <v>16200000</v>
      </c>
      <c r="E224" s="144">
        <v>1029567.1475000001</v>
      </c>
      <c r="F224" s="144">
        <v>1029567.15</v>
      </c>
      <c r="G224" s="144">
        <v>1029567.1475000001</v>
      </c>
      <c r="H224" s="144">
        <v>1029567.1475000001</v>
      </c>
      <c r="I224" s="144">
        <v>1029567.1475000001</v>
      </c>
      <c r="J224" s="144">
        <v>1029567.1475000001</v>
      </c>
      <c r="K224" s="144">
        <v>1029567.1475000001</v>
      </c>
      <c r="L224" s="144">
        <f t="shared" ref="L224" si="129">SUM(E224:K224)</f>
        <v>7206970.0350000001</v>
      </c>
    </row>
    <row r="225" spans="2:14" ht="12.75" customHeight="1" x14ac:dyDescent="0.2">
      <c r="B225" s="23">
        <v>2114</v>
      </c>
      <c r="C225" s="39" t="s">
        <v>20</v>
      </c>
      <c r="D225" s="25">
        <f t="shared" ref="D225:L225" si="130">+D226</f>
        <v>1300000</v>
      </c>
      <c r="E225" s="25">
        <f t="shared" si="130"/>
        <v>0</v>
      </c>
      <c r="F225" s="25">
        <f t="shared" si="130"/>
        <v>0</v>
      </c>
      <c r="G225" s="25">
        <f t="shared" si="130"/>
        <v>0</v>
      </c>
      <c r="H225" s="25">
        <f t="shared" si="130"/>
        <v>0</v>
      </c>
      <c r="I225" s="25">
        <f t="shared" si="130"/>
        <v>0</v>
      </c>
      <c r="J225" s="25">
        <f t="shared" si="130"/>
        <v>0</v>
      </c>
      <c r="K225" s="25">
        <f t="shared" si="130"/>
        <v>0</v>
      </c>
      <c r="L225" s="25">
        <f t="shared" si="130"/>
        <v>0</v>
      </c>
    </row>
    <row r="226" spans="2:14" ht="16.5" customHeight="1" x14ac:dyDescent="0.2">
      <c r="B226" s="151" t="s">
        <v>21</v>
      </c>
      <c r="C226" s="152" t="s">
        <v>22</v>
      </c>
      <c r="D226" s="153">
        <v>1300000</v>
      </c>
      <c r="E226" s="153">
        <v>0</v>
      </c>
      <c r="F226" s="153">
        <v>0</v>
      </c>
      <c r="G226" s="153">
        <v>0</v>
      </c>
      <c r="H226" s="153">
        <v>0</v>
      </c>
      <c r="I226" s="153">
        <v>0</v>
      </c>
      <c r="J226" s="153">
        <v>0</v>
      </c>
      <c r="K226" s="153">
        <v>0</v>
      </c>
      <c r="L226" s="153">
        <f t="shared" ref="L226" si="131">SUM(E226:J226)</f>
        <v>0</v>
      </c>
    </row>
    <row r="227" spans="2:14" ht="12.75" customHeight="1" x14ac:dyDescent="0.2">
      <c r="B227" s="46">
        <v>215</v>
      </c>
      <c r="C227" s="56" t="s">
        <v>57</v>
      </c>
      <c r="D227" s="22">
        <f t="shared" ref="D227:L227" si="132">SUM(D228:D230)</f>
        <v>2620000</v>
      </c>
      <c r="E227" s="22">
        <f t="shared" si="132"/>
        <v>152566.91555874998</v>
      </c>
      <c r="F227" s="22">
        <f t="shared" si="132"/>
        <v>152566.92000000001</v>
      </c>
      <c r="G227" s="22">
        <f t="shared" si="132"/>
        <v>152566.91555874998</v>
      </c>
      <c r="H227" s="22">
        <f t="shared" si="132"/>
        <v>153518.49261374999</v>
      </c>
      <c r="I227" s="22">
        <f t="shared" si="132"/>
        <v>153518.49261374999</v>
      </c>
      <c r="J227" s="22">
        <f t="shared" si="132"/>
        <v>0</v>
      </c>
      <c r="K227" s="22">
        <f t="shared" si="132"/>
        <v>307036.98522749997</v>
      </c>
      <c r="L227" s="22">
        <f t="shared" si="132"/>
        <v>1071774.7215725</v>
      </c>
    </row>
    <row r="228" spans="2:14" ht="12.75" customHeight="1" x14ac:dyDescent="0.2">
      <c r="B228" s="44" t="s">
        <v>58</v>
      </c>
      <c r="C228" s="51" t="s">
        <v>59</v>
      </c>
      <c r="D228" s="28">
        <v>1200000</v>
      </c>
      <c r="E228" s="28">
        <v>72760.002102750004</v>
      </c>
      <c r="F228" s="28">
        <v>72760</v>
      </c>
      <c r="G228" s="28">
        <v>72760.002102750004</v>
      </c>
      <c r="H228" s="28">
        <v>72996.310757750005</v>
      </c>
      <c r="I228" s="28">
        <v>72996.310757750005</v>
      </c>
      <c r="J228" s="28">
        <v>0</v>
      </c>
      <c r="K228" s="160">
        <v>145992.62151550001</v>
      </c>
      <c r="L228" s="28">
        <f t="shared" ref="L228:L230" si="133">SUM(E228:K228)</f>
        <v>510265.24723650003</v>
      </c>
      <c r="M228" s="15"/>
      <c r="N228" s="15"/>
    </row>
    <row r="229" spans="2:14" ht="12.75" customHeight="1" x14ac:dyDescent="0.2">
      <c r="B229" s="44" t="s">
        <v>60</v>
      </c>
      <c r="C229" s="51" t="s">
        <v>61</v>
      </c>
      <c r="D229" s="28">
        <v>1300000</v>
      </c>
      <c r="E229" s="28">
        <v>73099.267472499982</v>
      </c>
      <c r="F229" s="28">
        <v>73099.27</v>
      </c>
      <c r="G229" s="28">
        <v>73099.267472499982</v>
      </c>
      <c r="H229" s="28">
        <v>73099.267472499982</v>
      </c>
      <c r="I229" s="28">
        <v>73099.267472499982</v>
      </c>
      <c r="J229" s="28">
        <v>0</v>
      </c>
      <c r="K229" s="160">
        <v>146198.53494499996</v>
      </c>
      <c r="L229" s="28">
        <f t="shared" si="133"/>
        <v>511694.87483499991</v>
      </c>
    </row>
    <row r="230" spans="2:14" ht="12.75" customHeight="1" x14ac:dyDescent="0.2">
      <c r="B230" s="44" t="s">
        <v>62</v>
      </c>
      <c r="C230" s="51" t="s">
        <v>63</v>
      </c>
      <c r="D230" s="28">
        <v>120000</v>
      </c>
      <c r="E230" s="28">
        <v>6707.6459835000005</v>
      </c>
      <c r="F230" s="28">
        <v>6707.65</v>
      </c>
      <c r="G230" s="28">
        <v>6707.6459835000005</v>
      </c>
      <c r="H230" s="28">
        <v>7422.9143834999995</v>
      </c>
      <c r="I230" s="28">
        <v>7422.9143834999995</v>
      </c>
      <c r="J230" s="28">
        <v>0</v>
      </c>
      <c r="K230" s="160">
        <v>14845.828766999999</v>
      </c>
      <c r="L230" s="28">
        <f t="shared" si="133"/>
        <v>49814.599500999997</v>
      </c>
    </row>
    <row r="231" spans="2:14" ht="12.75" customHeight="1" x14ac:dyDescent="0.2">
      <c r="B231" s="60">
        <v>22</v>
      </c>
      <c r="C231" s="61" t="s">
        <v>66</v>
      </c>
      <c r="D231" s="18">
        <f t="shared" ref="D231:L231" si="134">+D232</f>
        <v>1000000</v>
      </c>
      <c r="E231" s="18">
        <f t="shared" si="134"/>
        <v>0</v>
      </c>
      <c r="F231" s="18">
        <f t="shared" si="134"/>
        <v>0</v>
      </c>
      <c r="G231" s="18">
        <f t="shared" si="134"/>
        <v>0</v>
      </c>
      <c r="H231" s="18">
        <f t="shared" si="134"/>
        <v>0</v>
      </c>
      <c r="I231" s="18">
        <f t="shared" si="134"/>
        <v>0</v>
      </c>
      <c r="J231" s="18">
        <f t="shared" si="134"/>
        <v>867149.23479999998</v>
      </c>
      <c r="K231" s="18">
        <f t="shared" si="134"/>
        <v>0</v>
      </c>
      <c r="L231" s="18">
        <f t="shared" si="134"/>
        <v>867149.23479999998</v>
      </c>
    </row>
    <row r="232" spans="2:14" ht="13.5" customHeight="1" x14ac:dyDescent="0.2">
      <c r="B232" s="46">
        <v>225</v>
      </c>
      <c r="C232" s="64" t="s">
        <v>101</v>
      </c>
      <c r="D232" s="22">
        <f t="shared" ref="D232:L232" si="135">SUM(D233:D233)</f>
        <v>1000000</v>
      </c>
      <c r="E232" s="22">
        <f t="shared" si="135"/>
        <v>0</v>
      </c>
      <c r="F232" s="22">
        <f t="shared" si="135"/>
        <v>0</v>
      </c>
      <c r="G232" s="22">
        <f t="shared" si="135"/>
        <v>0</v>
      </c>
      <c r="H232" s="22">
        <f t="shared" si="135"/>
        <v>0</v>
      </c>
      <c r="I232" s="22">
        <f t="shared" si="135"/>
        <v>0</v>
      </c>
      <c r="J232" s="22">
        <f t="shared" si="135"/>
        <v>867149.23479999998</v>
      </c>
      <c r="K232" s="22">
        <f t="shared" si="135"/>
        <v>0</v>
      </c>
      <c r="L232" s="22">
        <f t="shared" si="135"/>
        <v>867149.23479999998</v>
      </c>
    </row>
    <row r="233" spans="2:14" ht="16.5" customHeight="1" x14ac:dyDescent="0.2">
      <c r="B233" s="71" t="s">
        <v>116</v>
      </c>
      <c r="C233" s="158" t="s">
        <v>117</v>
      </c>
      <c r="D233" s="28">
        <v>1000000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867149.23479999998</v>
      </c>
      <c r="K233" s="28">
        <v>0</v>
      </c>
      <c r="L233" s="28">
        <f t="shared" ref="L233" si="136">SUM(E233:K233)</f>
        <v>867149.23479999998</v>
      </c>
    </row>
    <row r="234" spans="2:14" ht="15" customHeight="1" x14ac:dyDescent="0.2">
      <c r="B234" s="97"/>
      <c r="C234" s="98"/>
      <c r="D234" s="99"/>
      <c r="E234" s="99"/>
      <c r="F234" s="99"/>
      <c r="G234" s="99"/>
      <c r="H234" s="99"/>
      <c r="I234" s="99"/>
      <c r="J234" s="99"/>
      <c r="K234" s="99"/>
      <c r="L234" s="99"/>
    </row>
    <row r="235" spans="2:14" ht="25.5" customHeight="1" x14ac:dyDescent="0.2">
      <c r="B235" s="94"/>
      <c r="C235" s="100" t="s">
        <v>339</v>
      </c>
      <c r="D235" s="96">
        <f t="shared" ref="D235" si="137">+D219</f>
        <v>21120000</v>
      </c>
      <c r="E235" s="96">
        <f t="shared" ref="E235:L235" si="138">+E219</f>
        <v>1182134.06305875</v>
      </c>
      <c r="F235" s="96">
        <f t="shared" si="138"/>
        <v>1182134.07</v>
      </c>
      <c r="G235" s="96">
        <f t="shared" si="138"/>
        <v>1182134.06305875</v>
      </c>
      <c r="H235" s="96">
        <f t="shared" si="138"/>
        <v>1183085.64011375</v>
      </c>
      <c r="I235" s="96">
        <f t="shared" si="138"/>
        <v>1183085.64011375</v>
      </c>
      <c r="J235" s="96">
        <f t="shared" si="138"/>
        <v>1896716.3823000002</v>
      </c>
      <c r="K235" s="96">
        <f t="shared" si="138"/>
        <v>1336604.1327275001</v>
      </c>
      <c r="L235" s="96">
        <f t="shared" si="138"/>
        <v>9145893.9913724996</v>
      </c>
    </row>
    <row r="236" spans="2:14" s="11" customFormat="1" ht="12.75" customHeight="1" x14ac:dyDescent="0.2">
      <c r="B236" s="133"/>
      <c r="C236" s="134"/>
      <c r="D236" s="25"/>
      <c r="E236" s="25"/>
      <c r="F236" s="25"/>
      <c r="G236" s="25"/>
      <c r="H236" s="25"/>
      <c r="I236" s="25"/>
      <c r="J236" s="25"/>
      <c r="K236" s="25"/>
      <c r="L236" s="25"/>
    </row>
    <row r="237" spans="2:14" ht="29.25" customHeight="1" x14ac:dyDescent="0.2">
      <c r="B237" s="130" t="s">
        <v>340</v>
      </c>
      <c r="C237" s="135" t="s">
        <v>341</v>
      </c>
      <c r="D237" s="132">
        <f t="shared" ref="D237:L237" si="139">+D238</f>
        <v>106585000</v>
      </c>
      <c r="E237" s="132">
        <f t="shared" si="139"/>
        <v>7709189.8364322493</v>
      </c>
      <c r="F237" s="132">
        <f t="shared" si="139"/>
        <v>7746917.6799999997</v>
      </c>
      <c r="G237" s="132">
        <f t="shared" si="139"/>
        <v>7651278.8480749996</v>
      </c>
      <c r="H237" s="132">
        <f t="shared" si="139"/>
        <v>7751736.2267084997</v>
      </c>
      <c r="I237" s="132">
        <f t="shared" si="139"/>
        <v>7671829.96</v>
      </c>
      <c r="J237" s="132">
        <f t="shared" si="139"/>
        <v>6577611.25</v>
      </c>
      <c r="K237" s="132">
        <f t="shared" si="139"/>
        <v>8573443.5060556009</v>
      </c>
      <c r="L237" s="132">
        <f t="shared" si="139"/>
        <v>53682007.307271346</v>
      </c>
    </row>
    <row r="238" spans="2:14" ht="28.5" customHeight="1" x14ac:dyDescent="0.2">
      <c r="B238" s="103" t="s">
        <v>6</v>
      </c>
      <c r="C238" s="138" t="s">
        <v>342</v>
      </c>
      <c r="D238" s="89">
        <f t="shared" ref="D238" si="140">+D239+D249</f>
        <v>106585000</v>
      </c>
      <c r="E238" s="89">
        <f t="shared" ref="E238:L238" si="141">+E239+E249</f>
        <v>7709189.8364322493</v>
      </c>
      <c r="F238" s="89">
        <f t="shared" si="141"/>
        <v>7746917.6799999997</v>
      </c>
      <c r="G238" s="89">
        <f t="shared" si="141"/>
        <v>7651278.8480749996</v>
      </c>
      <c r="H238" s="89">
        <f t="shared" si="141"/>
        <v>7751736.2267084997</v>
      </c>
      <c r="I238" s="89">
        <f t="shared" si="141"/>
        <v>7671829.96</v>
      </c>
      <c r="J238" s="89">
        <f t="shared" si="141"/>
        <v>6577611.25</v>
      </c>
      <c r="K238" s="89">
        <f t="shared" si="141"/>
        <v>8573443.5060556009</v>
      </c>
      <c r="L238" s="89">
        <f t="shared" si="141"/>
        <v>53682007.307271346</v>
      </c>
      <c r="N238" s="15"/>
    </row>
    <row r="239" spans="2:14" ht="12.75" customHeight="1" x14ac:dyDescent="0.2">
      <c r="B239" s="16">
        <v>21</v>
      </c>
      <c r="C239" s="90" t="s">
        <v>8</v>
      </c>
      <c r="D239" s="18">
        <f t="shared" ref="D239" si="142">+D240+D245</f>
        <v>106150000</v>
      </c>
      <c r="E239" s="18">
        <f t="shared" ref="E239:L239" si="143">+E240+E245</f>
        <v>7709189.8364322493</v>
      </c>
      <c r="F239" s="18">
        <f t="shared" si="143"/>
        <v>7746917.6799999997</v>
      </c>
      <c r="G239" s="18">
        <f t="shared" si="143"/>
        <v>7651278.8480749996</v>
      </c>
      <c r="H239" s="18">
        <f t="shared" si="143"/>
        <v>7751736.2267084997</v>
      </c>
      <c r="I239" s="18">
        <f t="shared" si="143"/>
        <v>7671829.96</v>
      </c>
      <c r="J239" s="18">
        <f t="shared" si="143"/>
        <v>6577611.25</v>
      </c>
      <c r="K239" s="18">
        <f t="shared" si="143"/>
        <v>8573443.5060556009</v>
      </c>
      <c r="L239" s="18">
        <f t="shared" si="143"/>
        <v>53682007.307271346</v>
      </c>
      <c r="N239" s="15"/>
    </row>
    <row r="240" spans="2:14" ht="12.75" customHeight="1" x14ac:dyDescent="0.2">
      <c r="B240" s="20">
        <v>211</v>
      </c>
      <c r="C240" s="91" t="s">
        <v>9</v>
      </c>
      <c r="D240" s="22">
        <f t="shared" ref="D240:L240" si="144">+D241</f>
        <v>93000000</v>
      </c>
      <c r="E240" s="22">
        <f t="shared" si="144"/>
        <v>6697329.2824999997</v>
      </c>
      <c r="F240" s="22">
        <f t="shared" si="144"/>
        <v>6728535.5599999996</v>
      </c>
      <c r="G240" s="22">
        <f t="shared" si="144"/>
        <v>6645527.125</v>
      </c>
      <c r="H240" s="22">
        <f t="shared" si="144"/>
        <v>6728535.5649999995</v>
      </c>
      <c r="I240" s="22">
        <f t="shared" si="144"/>
        <v>6659226.6299999999</v>
      </c>
      <c r="J240" s="22">
        <f t="shared" si="144"/>
        <v>6577611.25</v>
      </c>
      <c r="K240" s="22">
        <f t="shared" si="144"/>
        <v>6573780.5640000002</v>
      </c>
      <c r="L240" s="22">
        <f t="shared" si="144"/>
        <v>46610545.976499997</v>
      </c>
      <c r="N240" s="15"/>
    </row>
    <row r="241" spans="2:14" ht="12.75" customHeight="1" x14ac:dyDescent="0.2">
      <c r="B241" s="23">
        <v>2111</v>
      </c>
      <c r="C241" s="39" t="s">
        <v>10</v>
      </c>
      <c r="D241" s="25">
        <f>+D242+D243</f>
        <v>93000000</v>
      </c>
      <c r="E241" s="25">
        <f t="shared" ref="E241:L241" si="145">+E242+E243</f>
        <v>6697329.2824999997</v>
      </c>
      <c r="F241" s="25">
        <f t="shared" si="145"/>
        <v>6728535.5599999996</v>
      </c>
      <c r="G241" s="25">
        <f t="shared" si="145"/>
        <v>6645527.125</v>
      </c>
      <c r="H241" s="25">
        <f t="shared" si="145"/>
        <v>6728535.5649999995</v>
      </c>
      <c r="I241" s="25">
        <f t="shared" si="145"/>
        <v>6659226.6299999999</v>
      </c>
      <c r="J241" s="25">
        <f t="shared" si="145"/>
        <v>6577611.25</v>
      </c>
      <c r="K241" s="25">
        <f t="shared" si="145"/>
        <v>6573780.5640000002</v>
      </c>
      <c r="L241" s="25">
        <f t="shared" si="145"/>
        <v>46610545.976499997</v>
      </c>
      <c r="N241" s="63"/>
    </row>
    <row r="242" spans="2:14" ht="12.75" customHeight="1" x14ac:dyDescent="0.2">
      <c r="B242" s="26" t="s">
        <v>11</v>
      </c>
      <c r="C242" s="34" t="s">
        <v>343</v>
      </c>
      <c r="D242" s="28">
        <v>86000000</v>
      </c>
      <c r="E242" s="28">
        <v>6697329.2824999997</v>
      </c>
      <c r="F242" s="28">
        <v>6728535.5599999996</v>
      </c>
      <c r="G242" s="28">
        <v>6645527.125</v>
      </c>
      <c r="H242" s="28">
        <v>6728535.5649999995</v>
      </c>
      <c r="I242" s="28">
        <v>6659226.6299999999</v>
      </c>
      <c r="J242" s="28">
        <v>6577611.25</v>
      </c>
      <c r="K242" s="28">
        <v>6573780.5640000002</v>
      </c>
      <c r="L242" s="28">
        <f t="shared" ref="L242" si="146">SUM(E242:K242)</f>
        <v>46610545.976499997</v>
      </c>
    </row>
    <row r="243" spans="2:14" ht="12.75" customHeight="1" x14ac:dyDescent="0.2">
      <c r="B243" s="23">
        <v>2114</v>
      </c>
      <c r="C243" s="39" t="s">
        <v>20</v>
      </c>
      <c r="D243" s="25">
        <f t="shared" ref="D243:L243" si="147">+D244</f>
        <v>7000000</v>
      </c>
      <c r="E243" s="25">
        <f t="shared" si="147"/>
        <v>0</v>
      </c>
      <c r="F243" s="25">
        <f t="shared" si="147"/>
        <v>0</v>
      </c>
      <c r="G243" s="25">
        <f t="shared" si="147"/>
        <v>0</v>
      </c>
      <c r="H243" s="25">
        <f t="shared" si="147"/>
        <v>0</v>
      </c>
      <c r="I243" s="25">
        <f t="shared" si="147"/>
        <v>0</v>
      </c>
      <c r="J243" s="25">
        <f t="shared" si="147"/>
        <v>0</v>
      </c>
      <c r="K243" s="25">
        <f t="shared" si="147"/>
        <v>0</v>
      </c>
      <c r="L243" s="25">
        <f t="shared" si="147"/>
        <v>0</v>
      </c>
      <c r="N243" s="15"/>
    </row>
    <row r="244" spans="2:14" ht="14.25" customHeight="1" x14ac:dyDescent="0.2">
      <c r="B244" s="26" t="s">
        <v>21</v>
      </c>
      <c r="C244" s="27" t="s">
        <v>20</v>
      </c>
      <c r="D244" s="28">
        <v>7000000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8">
        <f t="shared" ref="L244" si="148">SUM(E244:K244)</f>
        <v>0</v>
      </c>
    </row>
    <row r="245" spans="2:14" ht="12.75" customHeight="1" x14ac:dyDescent="0.2">
      <c r="B245" s="46">
        <v>2151</v>
      </c>
      <c r="C245" s="70" t="s">
        <v>57</v>
      </c>
      <c r="D245" s="22">
        <f t="shared" ref="D245:L245" si="149">SUM(D246:D248)</f>
        <v>13150000</v>
      </c>
      <c r="E245" s="22">
        <f t="shared" si="149"/>
        <v>1011860.5539322497</v>
      </c>
      <c r="F245" s="22">
        <f t="shared" si="149"/>
        <v>1018382.1200000001</v>
      </c>
      <c r="G245" s="22">
        <f t="shared" si="149"/>
        <v>1005751.7230749998</v>
      </c>
      <c r="H245" s="22">
        <f t="shared" si="149"/>
        <v>1023200.6617084998</v>
      </c>
      <c r="I245" s="22">
        <f t="shared" si="149"/>
        <v>1012603.3300000001</v>
      </c>
      <c r="J245" s="22">
        <f t="shared" si="149"/>
        <v>0</v>
      </c>
      <c r="K245" s="22">
        <f t="shared" si="149"/>
        <v>1999662.9420555998</v>
      </c>
      <c r="L245" s="22">
        <f t="shared" si="149"/>
        <v>7071461.3307713494</v>
      </c>
    </row>
    <row r="246" spans="2:14" ht="12.75" customHeight="1" x14ac:dyDescent="0.2">
      <c r="B246" s="44" t="s">
        <v>58</v>
      </c>
      <c r="C246" s="51" t="s">
        <v>59</v>
      </c>
      <c r="D246" s="28">
        <v>6000000</v>
      </c>
      <c r="E246" s="28">
        <v>473556.48756724963</v>
      </c>
      <c r="F246" s="28">
        <v>476580.55</v>
      </c>
      <c r="G246" s="28">
        <v>470695.25585249963</v>
      </c>
      <c r="H246" s="28">
        <v>477053.17155849963</v>
      </c>
      <c r="I246" s="28">
        <v>472139.17</v>
      </c>
      <c r="J246" s="28">
        <v>0</v>
      </c>
      <c r="K246" s="160">
        <v>932433.67198759969</v>
      </c>
      <c r="L246" s="28">
        <f t="shared" ref="L246:L248" si="150">SUM(E246:K246)</f>
        <v>3302458.3069658484</v>
      </c>
    </row>
    <row r="247" spans="2:14" ht="12.75" customHeight="1" x14ac:dyDescent="0.2">
      <c r="B247" s="44" t="s">
        <v>60</v>
      </c>
      <c r="C247" s="51" t="s">
        <v>61</v>
      </c>
      <c r="D247" s="28">
        <v>6300000</v>
      </c>
      <c r="E247" s="28">
        <v>474697.69317750016</v>
      </c>
      <c r="F247" s="28">
        <v>477726.02</v>
      </c>
      <c r="G247" s="28">
        <v>471832.42587500019</v>
      </c>
      <c r="H247" s="28">
        <v>477726.0251150002</v>
      </c>
      <c r="I247" s="28">
        <v>472805.09</v>
      </c>
      <c r="J247" s="28">
        <v>0</v>
      </c>
      <c r="K247" s="160">
        <v>933748.81004400016</v>
      </c>
      <c r="L247" s="28">
        <f t="shared" si="150"/>
        <v>3308536.0642115008</v>
      </c>
    </row>
    <row r="248" spans="2:14" ht="12.75" customHeight="1" x14ac:dyDescent="0.2">
      <c r="B248" s="44" t="s">
        <v>62</v>
      </c>
      <c r="C248" s="51" t="s">
        <v>63</v>
      </c>
      <c r="D248" s="28">
        <v>850000</v>
      </c>
      <c r="E248" s="28">
        <v>63606.373187499972</v>
      </c>
      <c r="F248" s="28">
        <v>64075.55</v>
      </c>
      <c r="G248" s="28">
        <v>63224.041347499966</v>
      </c>
      <c r="H248" s="28">
        <v>68421.465034999943</v>
      </c>
      <c r="I248" s="28">
        <v>67659.070000000007</v>
      </c>
      <c r="J248" s="28">
        <v>0</v>
      </c>
      <c r="K248" s="160">
        <v>133480.46002399997</v>
      </c>
      <c r="L248" s="28">
        <f t="shared" si="150"/>
        <v>460466.95959399984</v>
      </c>
    </row>
    <row r="249" spans="2:14" ht="12.75" customHeight="1" x14ac:dyDescent="0.2">
      <c r="B249" s="60">
        <v>22</v>
      </c>
      <c r="C249" s="61" t="s">
        <v>66</v>
      </c>
      <c r="D249" s="18">
        <f>+D250</f>
        <v>435000</v>
      </c>
      <c r="E249" s="18">
        <f t="shared" ref="E249:L249" si="151">+E250</f>
        <v>0</v>
      </c>
      <c r="F249" s="18">
        <f t="shared" si="151"/>
        <v>0</v>
      </c>
      <c r="G249" s="18">
        <f t="shared" si="151"/>
        <v>0</v>
      </c>
      <c r="H249" s="18">
        <f t="shared" si="151"/>
        <v>0</v>
      </c>
      <c r="I249" s="18">
        <f t="shared" si="151"/>
        <v>0</v>
      </c>
      <c r="J249" s="18">
        <f t="shared" si="151"/>
        <v>0</v>
      </c>
      <c r="K249" s="18">
        <f t="shared" si="151"/>
        <v>0</v>
      </c>
      <c r="L249" s="18">
        <f t="shared" si="151"/>
        <v>0</v>
      </c>
    </row>
    <row r="250" spans="2:14" ht="12.75" customHeight="1" x14ac:dyDescent="0.2">
      <c r="B250" s="46">
        <v>222</v>
      </c>
      <c r="C250" s="64" t="s">
        <v>84</v>
      </c>
      <c r="D250" s="22">
        <f t="shared" ref="D250" si="152">SUM(D251:D252)</f>
        <v>435000</v>
      </c>
      <c r="E250" s="22">
        <f t="shared" ref="E250:L250" si="153">SUM(E251:E252)</f>
        <v>0</v>
      </c>
      <c r="F250" s="22">
        <f t="shared" si="153"/>
        <v>0</v>
      </c>
      <c r="G250" s="22">
        <f t="shared" si="153"/>
        <v>0</v>
      </c>
      <c r="H250" s="22">
        <f t="shared" si="153"/>
        <v>0</v>
      </c>
      <c r="I250" s="22">
        <f t="shared" si="153"/>
        <v>0</v>
      </c>
      <c r="J250" s="22">
        <f t="shared" si="153"/>
        <v>0</v>
      </c>
      <c r="K250" s="22">
        <f t="shared" si="153"/>
        <v>0</v>
      </c>
      <c r="L250" s="22">
        <f t="shared" si="153"/>
        <v>0</v>
      </c>
    </row>
    <row r="251" spans="2:14" ht="12.75" customHeight="1" x14ac:dyDescent="0.2">
      <c r="B251" s="65" t="s">
        <v>85</v>
      </c>
      <c r="C251" s="51" t="s">
        <v>86</v>
      </c>
      <c r="D251" s="28">
        <v>217500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8">
        <f t="shared" ref="L251:L252" si="154">SUM(E251:K251)</f>
        <v>0</v>
      </c>
    </row>
    <row r="252" spans="2:14" ht="12.75" customHeight="1" x14ac:dyDescent="0.2">
      <c r="B252" s="65" t="s">
        <v>87</v>
      </c>
      <c r="C252" s="51" t="s">
        <v>88</v>
      </c>
      <c r="D252" s="28">
        <v>217500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>
        <f t="shared" si="154"/>
        <v>0</v>
      </c>
    </row>
    <row r="253" spans="2:14" ht="12.75" customHeight="1" x14ac:dyDescent="0.2">
      <c r="B253" s="101"/>
      <c r="C253" s="98"/>
      <c r="D253" s="99"/>
      <c r="E253" s="99"/>
      <c r="F253" s="99"/>
      <c r="G253" s="99"/>
      <c r="H253" s="99"/>
      <c r="I253" s="99"/>
      <c r="J253" s="99"/>
      <c r="K253" s="99"/>
      <c r="L253" s="99"/>
    </row>
    <row r="254" spans="2:14" ht="25.5" customHeight="1" x14ac:dyDescent="0.2">
      <c r="B254" s="101"/>
      <c r="C254" s="102" t="s">
        <v>344</v>
      </c>
      <c r="D254" s="99">
        <f t="shared" ref="D254:L254" si="155">+D239+D249</f>
        <v>106585000</v>
      </c>
      <c r="E254" s="99">
        <f t="shared" si="155"/>
        <v>7709189.8364322493</v>
      </c>
      <c r="F254" s="99">
        <f t="shared" si="155"/>
        <v>7746917.6799999997</v>
      </c>
      <c r="G254" s="99">
        <f t="shared" si="155"/>
        <v>7651278.8480749996</v>
      </c>
      <c r="H254" s="99">
        <f t="shared" si="155"/>
        <v>7751736.2267084997</v>
      </c>
      <c r="I254" s="99">
        <f t="shared" si="155"/>
        <v>7671829.96</v>
      </c>
      <c r="J254" s="99">
        <f t="shared" si="155"/>
        <v>6577611.25</v>
      </c>
      <c r="K254" s="99">
        <f t="shared" si="155"/>
        <v>8573443.5060556009</v>
      </c>
      <c r="L254" s="99">
        <f t="shared" si="155"/>
        <v>53682007.307271346</v>
      </c>
    </row>
    <row r="255" spans="2:14" s="11" customFormat="1" ht="12.75" customHeight="1" x14ac:dyDescent="0.2">
      <c r="B255" s="133"/>
      <c r="C255" s="134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2:14" ht="41.25" customHeight="1" x14ac:dyDescent="0.2">
      <c r="B256" s="136" t="s">
        <v>345</v>
      </c>
      <c r="C256" s="139" t="s">
        <v>346</v>
      </c>
      <c r="D256" s="137">
        <f t="shared" ref="D256:I256" si="156">+D257</f>
        <v>5870000</v>
      </c>
      <c r="E256" s="137">
        <f t="shared" si="156"/>
        <v>449610.67921315</v>
      </c>
      <c r="F256" s="137">
        <f t="shared" si="156"/>
        <v>449610.68</v>
      </c>
      <c r="G256" s="137">
        <f t="shared" si="156"/>
        <v>449610.67921315</v>
      </c>
      <c r="H256" s="137">
        <f t="shared" si="156"/>
        <v>410305.63390619017</v>
      </c>
      <c r="I256" s="137">
        <f t="shared" si="156"/>
        <v>423242.18916715001</v>
      </c>
      <c r="J256" s="137">
        <f>+J257</f>
        <v>348438.58</v>
      </c>
      <c r="K256" s="137">
        <f t="shared" ref="K256:L256" si="157">+K257</f>
        <v>525189.72295249999</v>
      </c>
      <c r="L256" s="137">
        <f t="shared" si="157"/>
        <v>3056008.1644521402</v>
      </c>
    </row>
    <row r="257" spans="2:16" ht="25.5" customHeight="1" x14ac:dyDescent="0.2">
      <c r="B257" s="103" t="s">
        <v>6</v>
      </c>
      <c r="C257" s="138" t="s">
        <v>347</v>
      </c>
      <c r="D257" s="89">
        <f t="shared" ref="D257:J257" si="158">+D258+D268</f>
        <v>5870000</v>
      </c>
      <c r="E257" s="89">
        <f t="shared" si="158"/>
        <v>449610.67921315</v>
      </c>
      <c r="F257" s="89">
        <f t="shared" si="158"/>
        <v>449610.68</v>
      </c>
      <c r="G257" s="89">
        <f t="shared" si="158"/>
        <v>449610.67921315</v>
      </c>
      <c r="H257" s="89">
        <f t="shared" ref="H257:I257" si="159">+H258+H268</f>
        <v>410305.63390619017</v>
      </c>
      <c r="I257" s="89">
        <f t="shared" si="159"/>
        <v>423242.18916715001</v>
      </c>
      <c r="J257" s="89">
        <f t="shared" si="158"/>
        <v>348438.58</v>
      </c>
      <c r="K257" s="89">
        <f t="shared" ref="K257:L257" si="160">+K258+K268</f>
        <v>525189.72295249999</v>
      </c>
      <c r="L257" s="89">
        <f t="shared" si="160"/>
        <v>3056008.1644521402</v>
      </c>
    </row>
    <row r="258" spans="2:16" ht="13.5" customHeight="1" x14ac:dyDescent="0.2">
      <c r="B258" s="16">
        <v>21</v>
      </c>
      <c r="C258" s="17" t="s">
        <v>8</v>
      </c>
      <c r="D258" s="18">
        <f t="shared" ref="D258:J258" si="161">+D259+D264</f>
        <v>5370000</v>
      </c>
      <c r="E258" s="18">
        <f t="shared" si="161"/>
        <v>449610.67921315</v>
      </c>
      <c r="F258" s="18">
        <f t="shared" si="161"/>
        <v>449610.68</v>
      </c>
      <c r="G258" s="18">
        <f t="shared" si="161"/>
        <v>449610.67921315</v>
      </c>
      <c r="H258" s="18">
        <f t="shared" ref="H258:I258" si="162">+H259+H264</f>
        <v>396805.63390619017</v>
      </c>
      <c r="I258" s="18">
        <f t="shared" si="162"/>
        <v>400742.18916715001</v>
      </c>
      <c r="J258" s="18">
        <f t="shared" si="161"/>
        <v>348438.58</v>
      </c>
      <c r="K258" s="18">
        <f t="shared" ref="K258:L258" si="163">+K259+K264</f>
        <v>525189.72295249999</v>
      </c>
      <c r="L258" s="18">
        <f t="shared" si="163"/>
        <v>3020008.1644521402</v>
      </c>
    </row>
    <row r="259" spans="2:16" ht="15.75" customHeight="1" x14ac:dyDescent="0.2">
      <c r="B259" s="20">
        <v>211</v>
      </c>
      <c r="C259" s="91" t="s">
        <v>9</v>
      </c>
      <c r="D259" s="22">
        <f t="shared" ref="D259:L259" si="164">+D260</f>
        <v>4700000</v>
      </c>
      <c r="E259" s="22">
        <f t="shared" si="164"/>
        <v>391091.1385</v>
      </c>
      <c r="F259" s="22">
        <f t="shared" si="164"/>
        <v>391091.14</v>
      </c>
      <c r="G259" s="22">
        <f t="shared" si="164"/>
        <v>391091.1385</v>
      </c>
      <c r="H259" s="22">
        <f t="shared" si="164"/>
        <v>344502.02473904018</v>
      </c>
      <c r="I259" s="22">
        <f t="shared" si="164"/>
        <v>348438.58</v>
      </c>
      <c r="J259" s="22">
        <f t="shared" si="164"/>
        <v>348438.58</v>
      </c>
      <c r="K259" s="22">
        <f t="shared" si="164"/>
        <v>414060.92850000004</v>
      </c>
      <c r="L259" s="22">
        <f t="shared" si="164"/>
        <v>2628713.53023904</v>
      </c>
    </row>
    <row r="260" spans="2:16" ht="12.75" customHeight="1" x14ac:dyDescent="0.2">
      <c r="B260" s="23">
        <v>2111</v>
      </c>
      <c r="C260" s="39" t="s">
        <v>10</v>
      </c>
      <c r="D260" s="25">
        <f t="shared" ref="D260:L260" si="165">+D261+D263</f>
        <v>4700000</v>
      </c>
      <c r="E260" s="25">
        <f t="shared" si="165"/>
        <v>391091.1385</v>
      </c>
      <c r="F260" s="25">
        <f t="shared" si="165"/>
        <v>391091.14</v>
      </c>
      <c r="G260" s="25">
        <f t="shared" si="165"/>
        <v>391091.1385</v>
      </c>
      <c r="H260" s="25">
        <f t="shared" si="165"/>
        <v>344502.02473904018</v>
      </c>
      <c r="I260" s="25">
        <f t="shared" si="165"/>
        <v>348438.58</v>
      </c>
      <c r="J260" s="25">
        <f t="shared" si="165"/>
        <v>348438.58</v>
      </c>
      <c r="K260" s="25">
        <f t="shared" si="165"/>
        <v>414060.92850000004</v>
      </c>
      <c r="L260" s="25">
        <f t="shared" si="165"/>
        <v>2628713.53023904</v>
      </c>
    </row>
    <row r="261" spans="2:16" ht="12.75" customHeight="1" x14ac:dyDescent="0.2">
      <c r="B261" s="26" t="s">
        <v>11</v>
      </c>
      <c r="C261" s="34" t="s">
        <v>12</v>
      </c>
      <c r="D261" s="28">
        <v>4200000</v>
      </c>
      <c r="E261" s="28">
        <v>391091.1385</v>
      </c>
      <c r="F261" s="28">
        <v>391091.14</v>
      </c>
      <c r="G261" s="28">
        <v>391091.1385</v>
      </c>
      <c r="H261" s="28">
        <v>344502.02473904018</v>
      </c>
      <c r="I261" s="28">
        <v>348438.58</v>
      </c>
      <c r="J261" s="28">
        <v>348438.58</v>
      </c>
      <c r="K261" s="28">
        <v>414060.92850000004</v>
      </c>
      <c r="L261" s="28">
        <f t="shared" ref="L261" si="166">SUM(E261:K261)</f>
        <v>2628713.53023904</v>
      </c>
    </row>
    <row r="262" spans="2:16" ht="12.75" customHeight="1" x14ac:dyDescent="0.2">
      <c r="B262" s="23">
        <v>2114</v>
      </c>
      <c r="C262" s="39" t="s">
        <v>20</v>
      </c>
      <c r="D262" s="25">
        <f t="shared" ref="D262:L262" si="167">+D263</f>
        <v>500000</v>
      </c>
      <c r="E262" s="25">
        <f t="shared" si="167"/>
        <v>0</v>
      </c>
      <c r="F262" s="25">
        <f t="shared" si="167"/>
        <v>0</v>
      </c>
      <c r="G262" s="25">
        <f t="shared" si="167"/>
        <v>0</v>
      </c>
      <c r="H262" s="25">
        <f t="shared" si="167"/>
        <v>0</v>
      </c>
      <c r="I262" s="25">
        <f t="shared" si="167"/>
        <v>0</v>
      </c>
      <c r="J262" s="25">
        <f t="shared" si="167"/>
        <v>0</v>
      </c>
      <c r="K262" s="25">
        <f t="shared" si="167"/>
        <v>0</v>
      </c>
      <c r="L262" s="25">
        <f t="shared" si="167"/>
        <v>0</v>
      </c>
    </row>
    <row r="263" spans="2:16" ht="12.75" customHeight="1" x14ac:dyDescent="0.2">
      <c r="B263" s="26" t="s">
        <v>21</v>
      </c>
      <c r="C263" s="27" t="s">
        <v>348</v>
      </c>
      <c r="D263" s="28">
        <v>500000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f t="shared" ref="L263" si="168">SUM(E263:K263)</f>
        <v>0</v>
      </c>
    </row>
    <row r="264" spans="2:16" ht="12.75" customHeight="1" x14ac:dyDescent="0.2">
      <c r="B264" s="46">
        <v>215</v>
      </c>
      <c r="C264" s="70" t="s">
        <v>57</v>
      </c>
      <c r="D264" s="22">
        <f t="shared" ref="D264:L264" si="169">+D265+D266+D267</f>
        <v>670000</v>
      </c>
      <c r="E264" s="22">
        <f t="shared" si="169"/>
        <v>58519.540713150003</v>
      </c>
      <c r="F264" s="22">
        <f t="shared" si="169"/>
        <v>58519.54</v>
      </c>
      <c r="G264" s="22">
        <f t="shared" si="169"/>
        <v>58519.540713150003</v>
      </c>
      <c r="H264" s="22">
        <f t="shared" si="169"/>
        <v>52303.609167149996</v>
      </c>
      <c r="I264" s="22">
        <f t="shared" si="169"/>
        <v>52303.609167149996</v>
      </c>
      <c r="J264" s="22">
        <f t="shared" si="169"/>
        <v>0</v>
      </c>
      <c r="K264" s="22">
        <f t="shared" si="169"/>
        <v>111128.79445250001</v>
      </c>
      <c r="L264" s="22">
        <f t="shared" si="169"/>
        <v>391294.63421310001</v>
      </c>
    </row>
    <row r="265" spans="2:16" ht="12.75" customHeight="1" x14ac:dyDescent="0.2">
      <c r="B265" s="44" t="s">
        <v>58</v>
      </c>
      <c r="C265" s="51" t="s">
        <v>59</v>
      </c>
      <c r="D265" s="28">
        <v>300000</v>
      </c>
      <c r="E265" s="28">
        <v>27728.361719650002</v>
      </c>
      <c r="F265" s="28">
        <v>27728.36</v>
      </c>
      <c r="G265" s="28">
        <v>27728.361719650002</v>
      </c>
      <c r="H265" s="28">
        <v>24704.295215650003</v>
      </c>
      <c r="I265" s="28">
        <v>24704.295215650003</v>
      </c>
      <c r="J265" s="28">
        <v>0</v>
      </c>
      <c r="K265" s="160">
        <v>52432.656793500006</v>
      </c>
      <c r="L265" s="28">
        <f t="shared" ref="L265:L267" si="170">SUM(E265:K265)</f>
        <v>185026.33066410001</v>
      </c>
      <c r="P265" s="15"/>
    </row>
    <row r="266" spans="2:16" ht="12.75" customHeight="1" x14ac:dyDescent="0.2">
      <c r="B266" s="44" t="s">
        <v>60</v>
      </c>
      <c r="C266" s="51" t="s">
        <v>61</v>
      </c>
      <c r="D266" s="28">
        <v>320000</v>
      </c>
      <c r="E266" s="28">
        <v>27767.4708335</v>
      </c>
      <c r="F266" s="28">
        <v>27767.47</v>
      </c>
      <c r="G266" s="28">
        <v>27767.4708335</v>
      </c>
      <c r="H266" s="28">
        <v>24739.139073499999</v>
      </c>
      <c r="I266" s="28">
        <v>24739.139073499999</v>
      </c>
      <c r="J266" s="28">
        <v>0</v>
      </c>
      <c r="K266" s="160">
        <v>52506.609765000001</v>
      </c>
      <c r="L266" s="28">
        <f t="shared" si="170"/>
        <v>185287.29957900001</v>
      </c>
      <c r="P266" s="15"/>
    </row>
    <row r="267" spans="2:16" ht="12.75" customHeight="1" x14ac:dyDescent="0.2">
      <c r="B267" s="44" t="s">
        <v>62</v>
      </c>
      <c r="C267" s="51" t="s">
        <v>63</v>
      </c>
      <c r="D267" s="28">
        <v>50000</v>
      </c>
      <c r="E267" s="28">
        <v>3023.7081600000001</v>
      </c>
      <c r="F267" s="28">
        <v>3023.71</v>
      </c>
      <c r="G267" s="28">
        <v>3023.7081600000001</v>
      </c>
      <c r="H267" s="28">
        <v>2860.1748779999998</v>
      </c>
      <c r="I267" s="28">
        <v>2860.1748779999998</v>
      </c>
      <c r="J267" s="28">
        <v>0</v>
      </c>
      <c r="K267" s="160">
        <v>6189.5278939999998</v>
      </c>
      <c r="L267" s="28">
        <f t="shared" si="170"/>
        <v>20981.003969999998</v>
      </c>
      <c r="P267" s="15"/>
    </row>
    <row r="268" spans="2:16" ht="12.75" customHeight="1" x14ac:dyDescent="0.2">
      <c r="B268" s="60">
        <v>22</v>
      </c>
      <c r="C268" s="104" t="s">
        <v>66</v>
      </c>
      <c r="D268" s="18">
        <f t="shared" ref="D268:L268" si="171">+D269</f>
        <v>500000</v>
      </c>
      <c r="E268" s="18">
        <f t="shared" si="171"/>
        <v>0</v>
      </c>
      <c r="F268" s="18">
        <f t="shared" si="171"/>
        <v>0</v>
      </c>
      <c r="G268" s="18">
        <f t="shared" si="171"/>
        <v>0</v>
      </c>
      <c r="H268" s="18">
        <f t="shared" si="171"/>
        <v>13500</v>
      </c>
      <c r="I268" s="18">
        <f t="shared" si="171"/>
        <v>22500</v>
      </c>
      <c r="J268" s="18">
        <f t="shared" si="171"/>
        <v>0</v>
      </c>
      <c r="K268" s="18">
        <f t="shared" si="171"/>
        <v>0</v>
      </c>
      <c r="L268" s="18">
        <f t="shared" si="171"/>
        <v>36000</v>
      </c>
      <c r="P268" s="15"/>
    </row>
    <row r="269" spans="2:16" ht="12.75" customHeight="1" x14ac:dyDescent="0.2">
      <c r="B269" s="46">
        <v>228</v>
      </c>
      <c r="C269" s="64" t="s">
        <v>328</v>
      </c>
      <c r="D269" s="22">
        <f t="shared" ref="D269:L269" si="172">SUM(D270:D270)</f>
        <v>500000</v>
      </c>
      <c r="E269" s="22">
        <f t="shared" si="172"/>
        <v>0</v>
      </c>
      <c r="F269" s="22">
        <f t="shared" si="172"/>
        <v>0</v>
      </c>
      <c r="G269" s="22">
        <f t="shared" si="172"/>
        <v>0</v>
      </c>
      <c r="H269" s="22">
        <f t="shared" si="172"/>
        <v>13500</v>
      </c>
      <c r="I269" s="22">
        <f t="shared" si="172"/>
        <v>22500</v>
      </c>
      <c r="J269" s="22">
        <f t="shared" si="172"/>
        <v>0</v>
      </c>
      <c r="K269" s="22">
        <f t="shared" si="172"/>
        <v>0</v>
      </c>
      <c r="L269" s="22">
        <f t="shared" si="172"/>
        <v>36000</v>
      </c>
      <c r="P269" s="15"/>
    </row>
    <row r="270" spans="2:16" ht="12.75" customHeight="1" x14ac:dyDescent="0.2">
      <c r="B270" s="44" t="s">
        <v>164</v>
      </c>
      <c r="C270" s="59" t="s">
        <v>329</v>
      </c>
      <c r="D270" s="66">
        <v>500000</v>
      </c>
      <c r="E270" s="66">
        <v>0</v>
      </c>
      <c r="F270" s="66">
        <v>0</v>
      </c>
      <c r="G270" s="66">
        <v>0</v>
      </c>
      <c r="H270" s="66">
        <v>13500</v>
      </c>
      <c r="I270" s="66">
        <f>3000+3000+3000+3000+10500</f>
        <v>22500</v>
      </c>
      <c r="J270" s="66">
        <v>0</v>
      </c>
      <c r="K270" s="66">
        <v>0</v>
      </c>
      <c r="L270" s="66">
        <f t="shared" ref="L270" si="173">SUM(E270:K270)</f>
        <v>36000</v>
      </c>
      <c r="P270" s="15"/>
    </row>
    <row r="271" spans="2:16" ht="17.25" customHeight="1" x14ac:dyDescent="0.2">
      <c r="B271" s="105" t="s">
        <v>345</v>
      </c>
      <c r="C271" s="106" t="s">
        <v>349</v>
      </c>
      <c r="D271" s="99">
        <f t="shared" ref="D271:L271" si="174">+D258+D268</f>
        <v>5870000</v>
      </c>
      <c r="E271" s="99">
        <f t="shared" si="174"/>
        <v>449610.67921315</v>
      </c>
      <c r="F271" s="99">
        <f t="shared" si="174"/>
        <v>449610.68</v>
      </c>
      <c r="G271" s="99">
        <f t="shared" si="174"/>
        <v>449610.67921315</v>
      </c>
      <c r="H271" s="99">
        <f t="shared" si="174"/>
        <v>410305.63390619017</v>
      </c>
      <c r="I271" s="99">
        <f t="shared" si="174"/>
        <v>423242.18916715001</v>
      </c>
      <c r="J271" s="99">
        <f t="shared" si="174"/>
        <v>348438.58</v>
      </c>
      <c r="K271" s="99">
        <f t="shared" si="174"/>
        <v>525189.72295249999</v>
      </c>
      <c r="L271" s="99">
        <f t="shared" si="174"/>
        <v>3056008.1644521402</v>
      </c>
    </row>
    <row r="272" spans="2:16" ht="12.75" customHeight="1" x14ac:dyDescent="0.2">
      <c r="B272" s="140"/>
      <c r="C272" s="141"/>
      <c r="D272" s="25"/>
      <c r="E272" s="25"/>
      <c r="F272" s="25"/>
      <c r="G272" s="25"/>
      <c r="H272" s="25"/>
      <c r="I272" s="25"/>
      <c r="J272" s="25"/>
      <c r="K272" s="25"/>
      <c r="L272" s="25"/>
    </row>
    <row r="273" spans="2:14" ht="27" customHeight="1" x14ac:dyDescent="0.2">
      <c r="B273" s="136" t="s">
        <v>350</v>
      </c>
      <c r="C273" s="139" t="s">
        <v>351</v>
      </c>
      <c r="D273" s="137">
        <f t="shared" ref="D273:L274" si="175">+D274</f>
        <v>147632127</v>
      </c>
      <c r="E273" s="137">
        <f t="shared" si="175"/>
        <v>11031899.712822448</v>
      </c>
      <c r="F273" s="137">
        <f t="shared" si="175"/>
        <v>11031899.710000001</v>
      </c>
      <c r="G273" s="137">
        <f t="shared" si="175"/>
        <v>11031899.71282245</v>
      </c>
      <c r="H273" s="137">
        <f t="shared" si="175"/>
        <v>10990220.43257275</v>
      </c>
      <c r="I273" s="137">
        <f t="shared" si="175"/>
        <v>10896577.1</v>
      </c>
      <c r="J273" s="137">
        <f t="shared" si="175"/>
        <v>9892893.7599999998</v>
      </c>
      <c r="K273" s="137">
        <f t="shared" si="175"/>
        <v>12174754.9455384</v>
      </c>
      <c r="L273" s="137">
        <f t="shared" si="175"/>
        <v>77050145.373756051</v>
      </c>
      <c r="M273" s="75"/>
    </row>
    <row r="274" spans="2:14" ht="26.25" customHeight="1" x14ac:dyDescent="0.2">
      <c r="B274" s="103" t="s">
        <v>6</v>
      </c>
      <c r="C274" s="138" t="s">
        <v>347</v>
      </c>
      <c r="D274" s="89">
        <f t="shared" si="175"/>
        <v>147632127</v>
      </c>
      <c r="E274" s="89">
        <f t="shared" si="175"/>
        <v>11031899.712822448</v>
      </c>
      <c r="F274" s="89">
        <f t="shared" si="175"/>
        <v>11031899.710000001</v>
      </c>
      <c r="G274" s="89">
        <f t="shared" si="175"/>
        <v>11031899.71282245</v>
      </c>
      <c r="H274" s="89">
        <f t="shared" si="175"/>
        <v>10990220.43257275</v>
      </c>
      <c r="I274" s="89">
        <f t="shared" si="175"/>
        <v>10896577.1</v>
      </c>
      <c r="J274" s="89">
        <f t="shared" si="175"/>
        <v>9892893.7599999998</v>
      </c>
      <c r="K274" s="89">
        <f t="shared" si="175"/>
        <v>12174754.9455384</v>
      </c>
      <c r="L274" s="89">
        <f t="shared" si="175"/>
        <v>77050145.373756051</v>
      </c>
      <c r="M274" s="15"/>
    </row>
    <row r="275" spans="2:14" ht="17.25" customHeight="1" x14ac:dyDescent="0.2">
      <c r="B275" s="16">
        <v>21</v>
      </c>
      <c r="C275" s="17" t="s">
        <v>8</v>
      </c>
      <c r="D275" s="18">
        <f t="shared" ref="D275" si="176">+D276+D281</f>
        <v>147632127</v>
      </c>
      <c r="E275" s="18">
        <f t="shared" ref="E275:L275" si="177">+E276+E281</f>
        <v>11031899.712822448</v>
      </c>
      <c r="F275" s="18">
        <f t="shared" si="177"/>
        <v>11031899.710000001</v>
      </c>
      <c r="G275" s="18">
        <f t="shared" si="177"/>
        <v>11031899.71282245</v>
      </c>
      <c r="H275" s="18">
        <f t="shared" si="177"/>
        <v>10990220.43257275</v>
      </c>
      <c r="I275" s="18">
        <f t="shared" si="177"/>
        <v>10896577.1</v>
      </c>
      <c r="J275" s="18">
        <f t="shared" si="177"/>
        <v>9892893.7599999998</v>
      </c>
      <c r="K275" s="18">
        <f t="shared" si="177"/>
        <v>12174754.9455384</v>
      </c>
      <c r="L275" s="18">
        <f t="shared" si="177"/>
        <v>77050145.373756051</v>
      </c>
      <c r="M275" s="63"/>
    </row>
    <row r="276" spans="2:14" ht="17.25" customHeight="1" x14ac:dyDescent="0.2">
      <c r="B276" s="20">
        <v>211</v>
      </c>
      <c r="C276" s="91" t="s">
        <v>9</v>
      </c>
      <c r="D276" s="22">
        <f t="shared" ref="D276:L276" si="178">+D277</f>
        <v>132454793</v>
      </c>
      <c r="E276" s="22">
        <f t="shared" si="178"/>
        <v>9839150.8054999989</v>
      </c>
      <c r="F276" s="22">
        <f t="shared" si="178"/>
        <v>9839150.8100000005</v>
      </c>
      <c r="G276" s="22">
        <f t="shared" si="178"/>
        <v>9839150.8055000007</v>
      </c>
      <c r="H276" s="22">
        <f t="shared" si="178"/>
        <v>9796498.2475000005</v>
      </c>
      <c r="I276" s="22">
        <f t="shared" si="178"/>
        <v>9715326.8300000001</v>
      </c>
      <c r="J276" s="22">
        <f t="shared" si="178"/>
        <v>9892893.7599999998</v>
      </c>
      <c r="K276" s="22">
        <f t="shared" si="178"/>
        <v>9756079.0855</v>
      </c>
      <c r="L276" s="22">
        <f t="shared" si="178"/>
        <v>68678250.343999997</v>
      </c>
    </row>
    <row r="277" spans="2:14" ht="17.25" customHeight="1" x14ac:dyDescent="0.2">
      <c r="B277" s="23">
        <v>2111</v>
      </c>
      <c r="C277" s="39" t="s">
        <v>10</v>
      </c>
      <c r="D277" s="25">
        <f t="shared" ref="D277" si="179">+D278+D280</f>
        <v>132454793</v>
      </c>
      <c r="E277" s="25">
        <f t="shared" ref="E277:L277" si="180">+E278+E280</f>
        <v>9839150.8054999989</v>
      </c>
      <c r="F277" s="25">
        <f t="shared" si="180"/>
        <v>9839150.8100000005</v>
      </c>
      <c r="G277" s="25">
        <f t="shared" si="180"/>
        <v>9839150.8055000007</v>
      </c>
      <c r="H277" s="25">
        <f t="shared" si="180"/>
        <v>9796498.2475000005</v>
      </c>
      <c r="I277" s="25">
        <f t="shared" si="180"/>
        <v>9715326.8300000001</v>
      </c>
      <c r="J277" s="25">
        <f t="shared" si="180"/>
        <v>9892893.7599999998</v>
      </c>
      <c r="K277" s="25">
        <f t="shared" si="180"/>
        <v>9756079.0855</v>
      </c>
      <c r="L277" s="25">
        <f t="shared" si="180"/>
        <v>68678250.343999997</v>
      </c>
      <c r="M277" s="75"/>
      <c r="N277" s="75"/>
    </row>
    <row r="278" spans="2:14" ht="17.25" customHeight="1" x14ac:dyDescent="0.2">
      <c r="B278" s="26" t="s">
        <v>11</v>
      </c>
      <c r="C278" s="34" t="s">
        <v>12</v>
      </c>
      <c r="D278" s="28">
        <v>120454793</v>
      </c>
      <c r="E278" s="28">
        <v>9839150.8054999989</v>
      </c>
      <c r="F278" s="28">
        <v>9839150.8100000005</v>
      </c>
      <c r="G278" s="28">
        <v>9839150.8055000007</v>
      </c>
      <c r="H278" s="28">
        <v>9796498.2475000005</v>
      </c>
      <c r="I278" s="28">
        <v>9715326.8300000001</v>
      </c>
      <c r="J278" s="28">
        <v>9892893.7599999998</v>
      </c>
      <c r="K278" s="28">
        <v>9756079.0855</v>
      </c>
      <c r="L278" s="28">
        <f t="shared" ref="L278:L284" si="181">SUM(E278:K278)</f>
        <v>68678250.343999997</v>
      </c>
    </row>
    <row r="279" spans="2:14" ht="17.25" customHeight="1" x14ac:dyDescent="0.2">
      <c r="B279" s="23">
        <v>2114</v>
      </c>
      <c r="C279" s="39" t="s">
        <v>20</v>
      </c>
      <c r="D279" s="25">
        <f t="shared" ref="D279:L279" si="182">+D280</f>
        <v>12000000</v>
      </c>
      <c r="E279" s="25">
        <f t="shared" si="182"/>
        <v>0</v>
      </c>
      <c r="F279" s="25">
        <f t="shared" si="182"/>
        <v>0</v>
      </c>
      <c r="G279" s="25">
        <f t="shared" si="182"/>
        <v>0</v>
      </c>
      <c r="H279" s="25">
        <f t="shared" si="182"/>
        <v>0</v>
      </c>
      <c r="I279" s="25">
        <f t="shared" si="182"/>
        <v>0</v>
      </c>
      <c r="J279" s="25">
        <f t="shared" si="182"/>
        <v>0</v>
      </c>
      <c r="K279" s="25">
        <f t="shared" si="182"/>
        <v>0</v>
      </c>
      <c r="L279" s="25">
        <f t="shared" si="182"/>
        <v>0</v>
      </c>
    </row>
    <row r="280" spans="2:14" ht="17.25" customHeight="1" x14ac:dyDescent="0.2">
      <c r="B280" s="145" t="s">
        <v>21</v>
      </c>
      <c r="C280" s="154" t="s">
        <v>348</v>
      </c>
      <c r="D280" s="146">
        <v>12000000</v>
      </c>
      <c r="E280" s="146">
        <v>0</v>
      </c>
      <c r="F280" s="146">
        <v>0</v>
      </c>
      <c r="G280" s="146">
        <v>0</v>
      </c>
      <c r="H280" s="146">
        <v>0</v>
      </c>
      <c r="I280" s="146">
        <v>0</v>
      </c>
      <c r="J280" s="146">
        <v>0</v>
      </c>
      <c r="K280" s="146">
        <v>0</v>
      </c>
      <c r="L280" s="163">
        <f t="shared" si="181"/>
        <v>0</v>
      </c>
    </row>
    <row r="281" spans="2:14" ht="17.25" customHeight="1" x14ac:dyDescent="0.2">
      <c r="B281" s="46">
        <v>215</v>
      </c>
      <c r="C281" s="70" t="s">
        <v>57</v>
      </c>
      <c r="D281" s="22">
        <f t="shared" ref="D281:J281" si="183">+D282+D283+D284</f>
        <v>15177334</v>
      </c>
      <c r="E281" s="22">
        <f t="shared" si="183"/>
        <v>1192748.9073224501</v>
      </c>
      <c r="F281" s="22">
        <f t="shared" si="183"/>
        <v>1192748.8999999999</v>
      </c>
      <c r="G281" s="22">
        <f t="shared" si="183"/>
        <v>1192748.9073224501</v>
      </c>
      <c r="H281" s="22">
        <f t="shared" si="183"/>
        <v>1193722.1850727501</v>
      </c>
      <c r="I281" s="22">
        <f t="shared" si="183"/>
        <v>1181250.27</v>
      </c>
      <c r="J281" s="22">
        <f t="shared" si="183"/>
        <v>0</v>
      </c>
      <c r="K281" s="22">
        <f>+K282+K283+K284</f>
        <v>2418675.8600384002</v>
      </c>
      <c r="L281" s="22">
        <f>+L282+L283+L284</f>
        <v>8371895.0297560506</v>
      </c>
    </row>
    <row r="282" spans="2:14" ht="11.25" customHeight="1" x14ac:dyDescent="0.2">
      <c r="B282" s="44" t="s">
        <v>58</v>
      </c>
      <c r="C282" s="51" t="s">
        <v>59</v>
      </c>
      <c r="D282" s="28">
        <v>7150388</v>
      </c>
      <c r="E282" s="28">
        <v>561926.30095495004</v>
      </c>
      <c r="F282" s="28">
        <v>561926.30000000005</v>
      </c>
      <c r="G282" s="28">
        <v>561926.30095495004</v>
      </c>
      <c r="H282" s="28">
        <v>560785.05644775007</v>
      </c>
      <c r="I282" s="28">
        <v>555030</v>
      </c>
      <c r="J282" s="28">
        <v>0</v>
      </c>
      <c r="K282" s="28">
        <v>1136361.1156954002</v>
      </c>
      <c r="L282" s="28">
        <f t="shared" si="181"/>
        <v>3937955.0740530505</v>
      </c>
    </row>
    <row r="283" spans="2:14" ht="11.25" customHeight="1" x14ac:dyDescent="0.2">
      <c r="B283" s="44" t="s">
        <v>60</v>
      </c>
      <c r="C283" s="51" t="s">
        <v>61</v>
      </c>
      <c r="D283" s="28">
        <v>7244423</v>
      </c>
      <c r="E283" s="28">
        <v>569714.71219049999</v>
      </c>
      <c r="F283" s="28">
        <v>569714.71</v>
      </c>
      <c r="G283" s="28">
        <v>569714.71219049999</v>
      </c>
      <c r="H283" s="28">
        <v>566686.38057249994</v>
      </c>
      <c r="I283" s="28">
        <v>560923.21</v>
      </c>
      <c r="J283" s="28">
        <v>0</v>
      </c>
      <c r="K283" s="160">
        <v>1148184.6257259999</v>
      </c>
      <c r="L283" s="28">
        <f t="shared" si="181"/>
        <v>3984938.3506794996</v>
      </c>
    </row>
    <row r="284" spans="2:14" ht="11.25" customHeight="1" x14ac:dyDescent="0.2">
      <c r="B284" s="44" t="s">
        <v>62</v>
      </c>
      <c r="C284" s="51" t="s">
        <v>63</v>
      </c>
      <c r="D284" s="28">
        <v>782523</v>
      </c>
      <c r="E284" s="28">
        <v>61107.894177000009</v>
      </c>
      <c r="F284" s="28">
        <v>61107.89</v>
      </c>
      <c r="G284" s="28">
        <v>61107.894177000009</v>
      </c>
      <c r="H284" s="28">
        <v>66250.748052499999</v>
      </c>
      <c r="I284" s="28">
        <v>65297.06</v>
      </c>
      <c r="J284" s="28">
        <v>0</v>
      </c>
      <c r="K284" s="160">
        <v>134130.118617</v>
      </c>
      <c r="L284" s="28">
        <f t="shared" si="181"/>
        <v>449001.60502350004</v>
      </c>
    </row>
    <row r="285" spans="2:14" ht="17.25" customHeight="1" x14ac:dyDescent="0.2">
      <c r="B285" s="105" t="s">
        <v>350</v>
      </c>
      <c r="C285" s="102" t="s">
        <v>352</v>
      </c>
      <c r="D285" s="99">
        <f>+D276+D281</f>
        <v>147632127</v>
      </c>
      <c r="E285" s="99">
        <f t="shared" ref="E285:L285" si="184">+E276+E281</f>
        <v>11031899.712822448</v>
      </c>
      <c r="F285" s="99">
        <f t="shared" si="184"/>
        <v>11031899.710000001</v>
      </c>
      <c r="G285" s="99">
        <f t="shared" si="184"/>
        <v>11031899.71282245</v>
      </c>
      <c r="H285" s="99">
        <f t="shared" si="184"/>
        <v>10990220.43257275</v>
      </c>
      <c r="I285" s="99">
        <f t="shared" si="184"/>
        <v>10896577.1</v>
      </c>
      <c r="J285" s="99">
        <f t="shared" si="184"/>
        <v>9892893.7599999998</v>
      </c>
      <c r="K285" s="99">
        <f t="shared" si="184"/>
        <v>12174754.9455384</v>
      </c>
      <c r="L285" s="99">
        <f t="shared" si="184"/>
        <v>77050145.373756051</v>
      </c>
    </row>
    <row r="286" spans="2:14" ht="12.75" customHeight="1" x14ac:dyDescent="0.2">
      <c r="B286" s="107"/>
      <c r="C286" s="108"/>
      <c r="D286" s="109"/>
      <c r="E286" s="109"/>
      <c r="F286" s="109"/>
      <c r="G286" s="109"/>
      <c r="H286" s="109"/>
      <c r="I286" s="109"/>
      <c r="J286" s="109"/>
      <c r="K286" s="109"/>
      <c r="L286" s="109"/>
    </row>
    <row r="287" spans="2:14" ht="12.75" customHeight="1" x14ac:dyDescent="0.2">
      <c r="B287" s="110"/>
      <c r="C287" s="111" t="s">
        <v>353</v>
      </c>
      <c r="D287" s="112">
        <f t="shared" ref="D287" si="185">+D6+D219+D256+D273+D237</f>
        <v>1193399381</v>
      </c>
      <c r="E287" s="112">
        <f t="shared" ref="E287:L287" si="186">+E6+E219+E256+E273+E237</f>
        <v>62391657.117546603</v>
      </c>
      <c r="F287" s="112">
        <f t="shared" si="186"/>
        <v>80242069.667600006</v>
      </c>
      <c r="G287" s="112">
        <f t="shared" si="186"/>
        <v>91029219.024218515</v>
      </c>
      <c r="H287" s="112">
        <f t="shared" si="186"/>
        <v>71839037.60514316</v>
      </c>
      <c r="I287" s="112">
        <f t="shared" si="186"/>
        <v>82528071.718080878</v>
      </c>
      <c r="J287" s="112">
        <f t="shared" si="186"/>
        <v>91956551.653099999</v>
      </c>
      <c r="K287" s="112">
        <f>+K6+K219+K256+K273+K237</f>
        <v>101951178.24831221</v>
      </c>
      <c r="L287" s="112">
        <f t="shared" si="186"/>
        <v>581937785.03400135</v>
      </c>
    </row>
    <row r="288" spans="2:14" s="11" customFormat="1" x14ac:dyDescent="0.2">
      <c r="D288" s="113"/>
      <c r="L288" s="129"/>
    </row>
    <row r="289" spans="1:17" s="11" customFormat="1" x14ac:dyDescent="0.2">
      <c r="B289" s="114"/>
      <c r="D289" s="113"/>
      <c r="J289" s="113"/>
      <c r="K289" s="113"/>
      <c r="L289" s="129"/>
    </row>
    <row r="290" spans="1:17" s="11" customFormat="1" x14ac:dyDescent="0.2">
      <c r="B290" s="115" t="s">
        <v>354</v>
      </c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</row>
    <row r="291" spans="1:17" ht="18" customHeight="1" x14ac:dyDescent="0.2">
      <c r="B291" s="114" t="s">
        <v>370</v>
      </c>
      <c r="C291" s="11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</row>
    <row r="292" spans="1:17" ht="12" customHeight="1" x14ac:dyDescent="0.2">
      <c r="B292" s="114" t="s">
        <v>371</v>
      </c>
      <c r="C292" s="11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</row>
    <row r="293" spans="1:17" x14ac:dyDescent="0.2">
      <c r="B293" s="142" t="s">
        <v>372</v>
      </c>
      <c r="C293" s="11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</row>
    <row r="294" spans="1:17" x14ac:dyDescent="0.2">
      <c r="B294" s="3" t="s">
        <v>368</v>
      </c>
    </row>
    <row r="295" spans="1:17" x14ac:dyDescent="0.2">
      <c r="B295" s="3" t="s">
        <v>376</v>
      </c>
    </row>
    <row r="296" spans="1:17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</row>
    <row r="298" spans="1:17" x14ac:dyDescent="0.2">
      <c r="M298" s="63"/>
    </row>
    <row r="302" spans="1:17" x14ac:dyDescent="0.2">
      <c r="B302" s="121" t="s">
        <v>367</v>
      </c>
      <c r="C302" s="118"/>
      <c r="F302" s="124" t="s">
        <v>361</v>
      </c>
      <c r="G302" s="124"/>
      <c r="H302" s="119"/>
      <c r="I302" s="119"/>
      <c r="J302" s="119"/>
    </row>
    <row r="303" spans="1:17" x14ac:dyDescent="0.2">
      <c r="B303" s="122" t="s">
        <v>378</v>
      </c>
      <c r="F303" s="125" t="s">
        <v>362</v>
      </c>
      <c r="G303" s="125"/>
      <c r="H303" s="120"/>
      <c r="I303" s="120"/>
      <c r="J303" s="120"/>
      <c r="K303" s="126" t="s">
        <v>363</v>
      </c>
    </row>
    <row r="304" spans="1:17" x14ac:dyDescent="0.2">
      <c r="A304" s="118"/>
      <c r="B304" s="123" t="s">
        <v>379</v>
      </c>
      <c r="C304" s="118"/>
      <c r="F304" s="123" t="s">
        <v>366</v>
      </c>
      <c r="G304" s="123"/>
      <c r="H304" s="117"/>
      <c r="I304" s="117"/>
      <c r="J304" s="117"/>
      <c r="K304" s="127" t="s">
        <v>357</v>
      </c>
    </row>
    <row r="305" spans="2:11" x14ac:dyDescent="0.2">
      <c r="B305" s="123" t="s">
        <v>360</v>
      </c>
      <c r="F305" s="123" t="s">
        <v>365</v>
      </c>
      <c r="G305" s="122"/>
      <c r="K305" s="128" t="s">
        <v>364</v>
      </c>
    </row>
  </sheetData>
  <autoFilter ref="B4:L295"/>
  <printOptions horizontalCentered="1"/>
  <pageMargins left="0.19685039370078741" right="0.23622047244094491" top="1.6929133858267718" bottom="0.55118110236220474" header="0" footer="0.31496062992125984"/>
  <pageSetup paperSize="5" scale="71" fitToHeight="8" orientation="landscape" r:id="rId1"/>
  <headerFooter>
    <oddHeader xml:space="preserve">&amp;C
&amp;G
TRIBUNAL SUPERIOR ELECTORAL 
DIRECCION FINANCIERA 
EJECUCION PRESUPUESTARIA AL 30 DE JUNIO 2025
VALORES EN RD$
</oddHeader>
    <oddFooter>&amp;RPágina &amp;P</oddFooter>
  </headerFooter>
  <rowBreaks count="3" manualBreakCount="3">
    <brk id="58" max="7" man="1"/>
    <brk id="111" max="7" man="1"/>
    <brk id="168" max="11" man="1"/>
  </rowBreaks>
  <ignoredErrors>
    <ignoredError sqref="B6:B7 B219:B220 B237:B238 B196 B256:B257 B271:B274 B285" numberStoredAsText="1"/>
    <ignoredError sqref="D275 L218 L236 L255 L272 L75 L79 L275:L277 E275:K275 L90 L201 L203 L207:L208 L225 L227 L262" formula="1"/>
    <ignoredError sqref="L35:L40 L56:L67 L68:L74 L115 L149 L150:L153 L159:L162 L19 L21 L22 L20 L12:L18 L281:L284 L278:L280 L80:L89 L91:L105 L32 L119:L132 L142:L146 L188:L194 L202 L200 L204:L206 L209:L211 L214 L226 L224 L228:L233 L243:L245" formula="1" formulaRange="1"/>
    <ignoredError sqref="L261 L263:L267 L33:L34 L41:L45 L48:L55 L76:L78 L114 L116:L118 L156:L158 L163:L173 L178:L187 L11 L23:L31 L242 L108 L110:L111 L109 L133:L141 L147:L148 L176:L177 L195 L212:L213 L215:L216 L246:L252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julio 2025</vt:lpstr>
      <vt:lpstr>'Ejecución julio 2025'!Área_de_impresión</vt:lpstr>
      <vt:lpstr>'Ejecución 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Deysis Esther Matos Ferreras</cp:lastModifiedBy>
  <cp:lastPrinted>2025-08-08T17:08:40Z</cp:lastPrinted>
  <dcterms:created xsi:type="dcterms:W3CDTF">2025-02-06T14:43:46Z</dcterms:created>
  <dcterms:modified xsi:type="dcterms:W3CDTF">2025-08-08T18:29:28Z</dcterms:modified>
</cp:coreProperties>
</file>