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ysis.matos\Desktop\"/>
    </mc:Choice>
  </mc:AlternateContent>
  <bookViews>
    <workbookView xWindow="0" yWindow="0" windowWidth="14625" windowHeight="11250"/>
  </bookViews>
  <sheets>
    <sheet name="Marz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9" i="1" l="1"/>
  <c r="I208" i="1"/>
  <c r="H207" i="1"/>
  <c r="G207" i="1"/>
  <c r="G206" i="1" s="1"/>
  <c r="F207" i="1"/>
  <c r="F206" i="1" s="1"/>
  <c r="E207" i="1"/>
  <c r="D207" i="1"/>
  <c r="H206" i="1"/>
  <c r="E206" i="1"/>
  <c r="D206" i="1"/>
  <c r="I205" i="1"/>
  <c r="I204" i="1"/>
  <c r="I203" i="1"/>
  <c r="I202" i="1" s="1"/>
  <c r="H202" i="1"/>
  <c r="G202" i="1"/>
  <c r="F202" i="1"/>
  <c r="E202" i="1"/>
  <c r="D202" i="1"/>
  <c r="I201" i="1"/>
  <c r="I200" i="1"/>
  <c r="I199" i="1" s="1"/>
  <c r="I198" i="1" s="1"/>
  <c r="H199" i="1"/>
  <c r="G199" i="1"/>
  <c r="F199" i="1"/>
  <c r="F198" i="1" s="1"/>
  <c r="F197" i="1" s="1"/>
  <c r="E199" i="1"/>
  <c r="E198" i="1" s="1"/>
  <c r="D199" i="1"/>
  <c r="H198" i="1"/>
  <c r="H197" i="1" s="1"/>
  <c r="G198" i="1"/>
  <c r="G197" i="1" s="1"/>
  <c r="D198" i="1"/>
  <c r="D197" i="1" s="1"/>
  <c r="D196" i="1" s="1"/>
  <c r="D195" i="1" s="1"/>
  <c r="I191" i="1"/>
  <c r="I190" i="1"/>
  <c r="I189" i="1"/>
  <c r="H188" i="1"/>
  <c r="G188" i="1"/>
  <c r="F188" i="1"/>
  <c r="E188" i="1"/>
  <c r="D188" i="1"/>
  <c r="I187" i="1"/>
  <c r="I186" i="1"/>
  <c r="I185" i="1"/>
  <c r="I184" i="1" s="1"/>
  <c r="H185" i="1"/>
  <c r="H184" i="1" s="1"/>
  <c r="G185" i="1"/>
  <c r="F185" i="1"/>
  <c r="E185" i="1"/>
  <c r="E184" i="1" s="1"/>
  <c r="D185" i="1"/>
  <c r="D184" i="1" s="1"/>
  <c r="G184" i="1"/>
  <c r="G193" i="1" s="1"/>
  <c r="F184" i="1"/>
  <c r="F193" i="1" s="1"/>
  <c r="I177" i="1"/>
  <c r="I176" i="1"/>
  <c r="I175" i="1"/>
  <c r="H174" i="1"/>
  <c r="G174" i="1"/>
  <c r="F174" i="1"/>
  <c r="E174" i="1"/>
  <c r="D174" i="1"/>
  <c r="I173" i="1"/>
  <c r="I172" i="1"/>
  <c r="I171" i="1"/>
  <c r="H171" i="1"/>
  <c r="H170" i="1" s="1"/>
  <c r="H169" i="1" s="1"/>
  <c r="H168" i="1" s="1"/>
  <c r="H167" i="1" s="1"/>
  <c r="H179" i="1" s="1"/>
  <c r="G171" i="1"/>
  <c r="G170" i="1" s="1"/>
  <c r="G169" i="1" s="1"/>
  <c r="G168" i="1" s="1"/>
  <c r="G167" i="1" s="1"/>
  <c r="G179" i="1" s="1"/>
  <c r="F171" i="1"/>
  <c r="E171" i="1"/>
  <c r="D171" i="1"/>
  <c r="I170" i="1"/>
  <c r="F170" i="1"/>
  <c r="E170" i="1"/>
  <c r="E169" i="1" s="1"/>
  <c r="E168" i="1" s="1"/>
  <c r="E167" i="1" s="1"/>
  <c r="E179" i="1" s="1"/>
  <c r="D170" i="1"/>
  <c r="D169" i="1" s="1"/>
  <c r="D168" i="1" s="1"/>
  <c r="D167" i="1" s="1"/>
  <c r="D179" i="1" s="1"/>
  <c r="F169" i="1"/>
  <c r="F168" i="1" s="1"/>
  <c r="F167" i="1" s="1"/>
  <c r="F179" i="1" s="1"/>
  <c r="I163" i="1"/>
  <c r="I162" i="1" s="1"/>
  <c r="H162" i="1"/>
  <c r="G162" i="1"/>
  <c r="F162" i="1"/>
  <c r="E162" i="1"/>
  <c r="D162" i="1"/>
  <c r="I161" i="1"/>
  <c r="I160" i="1"/>
  <c r="H159" i="1"/>
  <c r="G159" i="1"/>
  <c r="F159" i="1"/>
  <c r="E159" i="1"/>
  <c r="D159" i="1"/>
  <c r="I158" i="1"/>
  <c r="I157" i="1"/>
  <c r="I156" i="1" s="1"/>
  <c r="H156" i="1"/>
  <c r="G156" i="1"/>
  <c r="F156" i="1"/>
  <c r="E156" i="1"/>
  <c r="D156" i="1"/>
  <c r="I155" i="1"/>
  <c r="I154" i="1"/>
  <c r="H153" i="1"/>
  <c r="H147" i="1" s="1"/>
  <c r="G153" i="1"/>
  <c r="F153" i="1"/>
  <c r="E153" i="1"/>
  <c r="D153" i="1"/>
  <c r="D147" i="1" s="1"/>
  <c r="I152" i="1"/>
  <c r="I151" i="1"/>
  <c r="I150" i="1"/>
  <c r="I149" i="1"/>
  <c r="I148" i="1" s="1"/>
  <c r="H148" i="1"/>
  <c r="G148" i="1"/>
  <c r="F148" i="1"/>
  <c r="F147" i="1" s="1"/>
  <c r="E148" i="1"/>
  <c r="D148" i="1"/>
  <c r="G147" i="1"/>
  <c r="I146" i="1"/>
  <c r="I145" i="1" s="1"/>
  <c r="H145" i="1"/>
  <c r="G145" i="1"/>
  <c r="F145" i="1"/>
  <c r="E145" i="1"/>
  <c r="D145" i="1"/>
  <c r="D142" i="1" s="1"/>
  <c r="I144" i="1"/>
  <c r="I143" i="1" s="1"/>
  <c r="H143" i="1"/>
  <c r="G143" i="1"/>
  <c r="G142" i="1" s="1"/>
  <c r="F143" i="1"/>
  <c r="E143" i="1"/>
  <c r="E142" i="1" s="1"/>
  <c r="D143" i="1"/>
  <c r="H142" i="1"/>
  <c r="F142" i="1"/>
  <c r="I141" i="1"/>
  <c r="I140" i="1"/>
  <c r="I139" i="1"/>
  <c r="I138" i="1"/>
  <c r="I137" i="1"/>
  <c r="I136" i="1"/>
  <c r="H135" i="1"/>
  <c r="G135" i="1"/>
  <c r="F135" i="1"/>
  <c r="E135" i="1"/>
  <c r="D135" i="1"/>
  <c r="I134" i="1"/>
  <c r="I133" i="1" s="1"/>
  <c r="H133" i="1"/>
  <c r="G133" i="1"/>
  <c r="F133" i="1"/>
  <c r="E133" i="1"/>
  <c r="D133" i="1"/>
  <c r="I132" i="1"/>
  <c r="I131" i="1"/>
  <c r="I130" i="1"/>
  <c r="I129" i="1" s="1"/>
  <c r="I128" i="1" s="1"/>
  <c r="H129" i="1"/>
  <c r="H128" i="1" s="1"/>
  <c r="G129" i="1"/>
  <c r="F129" i="1"/>
  <c r="E129" i="1"/>
  <c r="D129" i="1"/>
  <c r="D128" i="1" s="1"/>
  <c r="G128" i="1"/>
  <c r="F128" i="1"/>
  <c r="E128" i="1"/>
  <c r="I127" i="1"/>
  <c r="I126" i="1" s="1"/>
  <c r="H126" i="1"/>
  <c r="G126" i="1"/>
  <c r="F126" i="1"/>
  <c r="E126" i="1"/>
  <c r="D126" i="1"/>
  <c r="F125" i="1"/>
  <c r="G125" i="1" s="1"/>
  <c r="I124" i="1"/>
  <c r="E123" i="1"/>
  <c r="D123" i="1"/>
  <c r="I122" i="1"/>
  <c r="I121" i="1" s="1"/>
  <c r="H121" i="1"/>
  <c r="G121" i="1"/>
  <c r="F121" i="1"/>
  <c r="E121" i="1"/>
  <c r="D121" i="1"/>
  <c r="F120" i="1"/>
  <c r="F119" i="1"/>
  <c r="F117" i="1" s="1"/>
  <c r="F118" i="1"/>
  <c r="I118" i="1" s="1"/>
  <c r="E117" i="1"/>
  <c r="D117" i="1"/>
  <c r="D112" i="1" s="1"/>
  <c r="F116" i="1"/>
  <c r="F115" i="1"/>
  <c r="F114" i="1"/>
  <c r="F113" i="1"/>
  <c r="E113" i="1"/>
  <c r="D113" i="1"/>
  <c r="E112" i="1"/>
  <c r="I111" i="1"/>
  <c r="I110" i="1"/>
  <c r="I109" i="1"/>
  <c r="I108" i="1"/>
  <c r="H107" i="1"/>
  <c r="G107" i="1"/>
  <c r="F107" i="1"/>
  <c r="E107" i="1"/>
  <c r="D107" i="1"/>
  <c r="I106" i="1"/>
  <c r="I105" i="1" s="1"/>
  <c r="H105" i="1"/>
  <c r="G105" i="1"/>
  <c r="F105" i="1"/>
  <c r="E105" i="1"/>
  <c r="D105" i="1"/>
  <c r="I104" i="1"/>
  <c r="I103" i="1"/>
  <c r="I102" i="1"/>
  <c r="I101" i="1"/>
  <c r="I100" i="1"/>
  <c r="H99" i="1"/>
  <c r="G99" i="1"/>
  <c r="F99" i="1"/>
  <c r="E99" i="1"/>
  <c r="D99" i="1"/>
  <c r="I98" i="1"/>
  <c r="I97" i="1"/>
  <c r="I96" i="1"/>
  <c r="I95" i="1"/>
  <c r="H94" i="1"/>
  <c r="G94" i="1"/>
  <c r="F94" i="1"/>
  <c r="E94" i="1"/>
  <c r="D94" i="1"/>
  <c r="I93" i="1"/>
  <c r="I92" i="1"/>
  <c r="I91" i="1"/>
  <c r="I90" i="1" s="1"/>
  <c r="H90" i="1"/>
  <c r="H88" i="1" s="1"/>
  <c r="G90" i="1"/>
  <c r="G88" i="1" s="1"/>
  <c r="F90" i="1"/>
  <c r="E90" i="1"/>
  <c r="D90" i="1"/>
  <c r="D88" i="1" s="1"/>
  <c r="D87" i="1" s="1"/>
  <c r="I89" i="1"/>
  <c r="F88" i="1"/>
  <c r="E88" i="1"/>
  <c r="E87" i="1"/>
  <c r="I86" i="1"/>
  <c r="I85" i="1" s="1"/>
  <c r="H85" i="1"/>
  <c r="G85" i="1"/>
  <c r="F85" i="1"/>
  <c r="E85" i="1"/>
  <c r="D85" i="1"/>
  <c r="I84" i="1"/>
  <c r="I83" i="1" s="1"/>
  <c r="H83" i="1"/>
  <c r="G83" i="1"/>
  <c r="F83" i="1"/>
  <c r="F74" i="1" s="1"/>
  <c r="F43" i="1" s="1"/>
  <c r="E83" i="1"/>
  <c r="D83" i="1"/>
  <c r="I82" i="1"/>
  <c r="I81" i="1"/>
  <c r="I78" i="1" s="1"/>
  <c r="I80" i="1"/>
  <c r="I79" i="1"/>
  <c r="H78" i="1"/>
  <c r="H74" i="1" s="1"/>
  <c r="G78" i="1"/>
  <c r="F78" i="1"/>
  <c r="E78" i="1"/>
  <c r="E74" i="1" s="1"/>
  <c r="D78" i="1"/>
  <c r="D74" i="1" s="1"/>
  <c r="I77" i="1"/>
  <c r="I76" i="1"/>
  <c r="I75" i="1"/>
  <c r="G74" i="1"/>
  <c r="I73" i="1"/>
  <c r="I72" i="1"/>
  <c r="I71" i="1"/>
  <c r="I70" i="1"/>
  <c r="H69" i="1"/>
  <c r="G69" i="1"/>
  <c r="F69" i="1"/>
  <c r="E69" i="1"/>
  <c r="D69" i="1"/>
  <c r="I68" i="1"/>
  <c r="I66" i="1" s="1"/>
  <c r="I67" i="1"/>
  <c r="H66" i="1"/>
  <c r="G66" i="1"/>
  <c r="F66" i="1"/>
  <c r="E66" i="1"/>
  <c r="D66" i="1"/>
  <c r="I65" i="1"/>
  <c r="I64" i="1"/>
  <c r="I63" i="1"/>
  <c r="H62" i="1"/>
  <c r="H43" i="1" s="1"/>
  <c r="G62" i="1"/>
  <c r="F62" i="1"/>
  <c r="E62" i="1"/>
  <c r="D62" i="1"/>
  <c r="D43" i="1" s="1"/>
  <c r="I61" i="1"/>
  <c r="I60" i="1"/>
  <c r="I59" i="1" s="1"/>
  <c r="H59" i="1"/>
  <c r="G59" i="1"/>
  <c r="F59" i="1"/>
  <c r="E59" i="1"/>
  <c r="D59" i="1"/>
  <c r="I58" i="1"/>
  <c r="I56" i="1" s="1"/>
  <c r="I57" i="1"/>
  <c r="H56" i="1"/>
  <c r="G56" i="1"/>
  <c r="F56" i="1"/>
  <c r="E56" i="1"/>
  <c r="D56" i="1"/>
  <c r="I55" i="1"/>
  <c r="I53" i="1" s="1"/>
  <c r="I54" i="1"/>
  <c r="H53" i="1"/>
  <c r="G53" i="1"/>
  <c r="F53" i="1"/>
  <c r="E53" i="1"/>
  <c r="D53" i="1"/>
  <c r="I52" i="1"/>
  <c r="I51" i="1"/>
  <c r="I50" i="1"/>
  <c r="I49" i="1"/>
  <c r="I48" i="1"/>
  <c r="I47" i="1"/>
  <c r="I46" i="1"/>
  <c r="I45" i="1"/>
  <c r="I44" i="1"/>
  <c r="H44" i="1"/>
  <c r="G44" i="1"/>
  <c r="G43" i="1" s="1"/>
  <c r="F44" i="1"/>
  <c r="E44" i="1"/>
  <c r="E43" i="1" s="1"/>
  <c r="D44" i="1"/>
  <c r="I42" i="1"/>
  <c r="I41" i="1"/>
  <c r="I40" i="1"/>
  <c r="I39" i="1" s="1"/>
  <c r="H39" i="1"/>
  <c r="G39" i="1"/>
  <c r="F39" i="1"/>
  <c r="E39" i="1"/>
  <c r="D39" i="1"/>
  <c r="I38" i="1"/>
  <c r="I37" i="1"/>
  <c r="I36" i="1" s="1"/>
  <c r="H36" i="1"/>
  <c r="G36" i="1"/>
  <c r="F36" i="1"/>
  <c r="F34" i="1" s="1"/>
  <c r="E36" i="1"/>
  <c r="E34" i="1" s="1"/>
  <c r="D36" i="1"/>
  <c r="D34" i="1" s="1"/>
  <c r="I35" i="1"/>
  <c r="H34" i="1"/>
  <c r="G34" i="1"/>
  <c r="I33" i="1"/>
  <c r="I32" i="1" s="1"/>
  <c r="H32" i="1"/>
  <c r="G32" i="1"/>
  <c r="F32" i="1"/>
  <c r="I31" i="1"/>
  <c r="I30" i="1" s="1"/>
  <c r="I29" i="1" s="1"/>
  <c r="H30" i="1"/>
  <c r="H29" i="1" s="1"/>
  <c r="G30" i="1"/>
  <c r="G29" i="1" s="1"/>
  <c r="F30" i="1"/>
  <c r="E30" i="1"/>
  <c r="E29" i="1" s="1"/>
  <c r="D30" i="1"/>
  <c r="D29" i="1" s="1"/>
  <c r="F29" i="1"/>
  <c r="I28" i="1"/>
  <c r="I27" i="1"/>
  <c r="I26" i="1" s="1"/>
  <c r="I25" i="1" s="1"/>
  <c r="H26" i="1"/>
  <c r="G26" i="1"/>
  <c r="G25" i="1" s="1"/>
  <c r="F26" i="1"/>
  <c r="F25" i="1" s="1"/>
  <c r="E26" i="1"/>
  <c r="E25" i="1" s="1"/>
  <c r="D26" i="1"/>
  <c r="H25" i="1"/>
  <c r="D25" i="1"/>
  <c r="I24" i="1"/>
  <c r="I23" i="1"/>
  <c r="I22" i="1" s="1"/>
  <c r="H22" i="1"/>
  <c r="G22" i="1"/>
  <c r="F22" i="1"/>
  <c r="E22" i="1"/>
  <c r="D22" i="1"/>
  <c r="I21" i="1"/>
  <c r="I20" i="1"/>
  <c r="I19" i="1"/>
  <c r="H19" i="1"/>
  <c r="G19" i="1"/>
  <c r="F19" i="1"/>
  <c r="E19" i="1"/>
  <c r="D19" i="1"/>
  <c r="I18" i="1"/>
  <c r="I17" i="1"/>
  <c r="I16" i="1"/>
  <c r="H15" i="1"/>
  <c r="G15" i="1"/>
  <c r="F15" i="1"/>
  <c r="E15" i="1"/>
  <c r="E12" i="1" s="1"/>
  <c r="D15" i="1"/>
  <c r="I14" i="1"/>
  <c r="I13" i="1" s="1"/>
  <c r="H13" i="1"/>
  <c r="H12" i="1" s="1"/>
  <c r="G13" i="1"/>
  <c r="G12" i="1" s="1"/>
  <c r="F13" i="1"/>
  <c r="E13" i="1"/>
  <c r="D13" i="1"/>
  <c r="D12" i="1" s="1"/>
  <c r="F12" i="1"/>
  <c r="F112" i="1" l="1"/>
  <c r="F87" i="1" s="1"/>
  <c r="I34" i="1"/>
  <c r="I62" i="1"/>
  <c r="I153" i="1"/>
  <c r="I147" i="1" s="1"/>
  <c r="I15" i="1"/>
  <c r="F123" i="1"/>
  <c r="I174" i="1"/>
  <c r="I169" i="1" s="1"/>
  <c r="I168" i="1" s="1"/>
  <c r="I167" i="1" s="1"/>
  <c r="I179" i="1" s="1"/>
  <c r="I188" i="1"/>
  <c r="I183" i="1" s="1"/>
  <c r="I182" i="1" s="1"/>
  <c r="I181" i="1" s="1"/>
  <c r="F11" i="1"/>
  <c r="G11" i="1"/>
  <c r="I69" i="1"/>
  <c r="I43" i="1" s="1"/>
  <c r="I88" i="1"/>
  <c r="I94" i="1"/>
  <c r="I99" i="1"/>
  <c r="I107" i="1"/>
  <c r="I135" i="1"/>
  <c r="E147" i="1"/>
  <c r="I159" i="1"/>
  <c r="I207" i="1"/>
  <c r="I206" i="1" s="1"/>
  <c r="I197" i="1" s="1"/>
  <c r="I74" i="1"/>
  <c r="H196" i="1"/>
  <c r="H195" i="1" s="1"/>
  <c r="H211" i="1"/>
  <c r="D11" i="1"/>
  <c r="E11" i="1"/>
  <c r="I12" i="1"/>
  <c r="I11" i="1" s="1"/>
  <c r="I142" i="1"/>
  <c r="D193" i="1"/>
  <c r="D183" i="1"/>
  <c r="D182" i="1" s="1"/>
  <c r="D181" i="1" s="1"/>
  <c r="H193" i="1"/>
  <c r="H183" i="1"/>
  <c r="H182" i="1" s="1"/>
  <c r="H181" i="1" s="1"/>
  <c r="E197" i="1"/>
  <c r="E196" i="1" s="1"/>
  <c r="E195" i="1" s="1"/>
  <c r="E211" i="1"/>
  <c r="H11" i="1"/>
  <c r="H125" i="1"/>
  <c r="H123" i="1" s="1"/>
  <c r="G123" i="1"/>
  <c r="E183" i="1"/>
  <c r="E182" i="1" s="1"/>
  <c r="E181" i="1" s="1"/>
  <c r="E193" i="1"/>
  <c r="G211" i="1"/>
  <c r="G196" i="1"/>
  <c r="G195" i="1" s="1"/>
  <c r="F211" i="1"/>
  <c r="F196" i="1"/>
  <c r="F195" i="1" s="1"/>
  <c r="G114" i="1"/>
  <c r="G115" i="1"/>
  <c r="H115" i="1" s="1"/>
  <c r="G116" i="1"/>
  <c r="H116" i="1" s="1"/>
  <c r="G119" i="1"/>
  <c r="G120" i="1"/>
  <c r="H120" i="1" s="1"/>
  <c r="I125" i="1"/>
  <c r="I123" i="1" s="1"/>
  <c r="F183" i="1"/>
  <c r="F182" i="1" s="1"/>
  <c r="F181" i="1" s="1"/>
  <c r="D211" i="1"/>
  <c r="G183" i="1"/>
  <c r="G182" i="1" s="1"/>
  <c r="G181" i="1" s="1"/>
  <c r="F165" i="1" l="1"/>
  <c r="F10" i="1"/>
  <c r="F9" i="1" s="1"/>
  <c r="I196" i="1"/>
  <c r="I195" i="1" s="1"/>
  <c r="I211" i="1"/>
  <c r="I193" i="1"/>
  <c r="I114" i="1"/>
  <c r="G117" i="1"/>
  <c r="H119" i="1"/>
  <c r="H117" i="1" s="1"/>
  <c r="F213" i="1"/>
  <c r="I115" i="1"/>
  <c r="D165" i="1"/>
  <c r="D10" i="1"/>
  <c r="I116" i="1"/>
  <c r="H114" i="1"/>
  <c r="H113" i="1" s="1"/>
  <c r="H112" i="1" s="1"/>
  <c r="H87" i="1" s="1"/>
  <c r="H165" i="1" s="1"/>
  <c r="G113" i="1"/>
  <c r="G112" i="1" s="1"/>
  <c r="G87" i="1" s="1"/>
  <c r="E165" i="1"/>
  <c r="E10" i="1"/>
  <c r="I120" i="1"/>
  <c r="I113" i="1" l="1"/>
  <c r="H10" i="1"/>
  <c r="D9" i="1"/>
  <c r="D213" i="1"/>
  <c r="E213" i="1"/>
  <c r="E9" i="1"/>
  <c r="G165" i="1"/>
  <c r="G10" i="1"/>
  <c r="I119" i="1"/>
  <c r="I117" i="1" s="1"/>
  <c r="I112" i="1" s="1"/>
  <c r="I87" i="1" s="1"/>
  <c r="I165" i="1" l="1"/>
  <c r="I10" i="1"/>
  <c r="G9" i="1"/>
  <c r="G213" i="1"/>
  <c r="H9" i="1"/>
  <c r="H213" i="1"/>
  <c r="I213" i="1" l="1"/>
  <c r="I9" i="1"/>
</calcChain>
</file>

<file path=xl/sharedStrings.xml><?xml version="1.0" encoding="utf-8"?>
<sst xmlns="http://schemas.openxmlformats.org/spreadsheetml/2006/main" count="342" uniqueCount="288">
  <si>
    <t>CUENTA No.</t>
  </si>
  <si>
    <t>DESCRIPCIÓN DE CUENTAS</t>
  </si>
  <si>
    <t>PRESUPUESTO 
APROBADO</t>
  </si>
  <si>
    <t>PRESUPUESTO 
MODIFICADO</t>
  </si>
  <si>
    <t>ENERO</t>
  </si>
  <si>
    <t>FEBRERO</t>
  </si>
  <si>
    <t>MARZO</t>
  </si>
  <si>
    <t>TOTAL 
EJECUTADO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</si>
  <si>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</si>
  <si>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</si>
  <si>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</si>
  <si>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</si>
  <si>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</si>
  <si>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</si>
  <si>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</si>
  <si>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</si>
  <si>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</si>
  <si>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</si>
  <si>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</si>
  <si>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</si>
  <si>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</si>
  <si>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</si>
  <si>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</si>
  <si>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</si>
  <si>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</si>
  <si>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</si>
  <si>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</si>
  <si>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</si>
  <si>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</si>
  <si>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</si>
  <si>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</si>
  <si>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</si>
  <si>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</si>
  <si>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</si>
  <si>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</si>
  <si>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</si>
  <si>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</si>
  <si>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</si>
  <si>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</si>
  <si>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</si>
  <si>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</si>
  <si>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</si>
  <si>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</si>
  <si>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</si>
  <si>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</si>
  <si>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</si>
  <si>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</si>
  <si>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</si>
  <si>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</si>
  <si>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</si>
  <si>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</si>
  <si>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</si>
  <si>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</si>
  <si>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</si>
  <si>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</si>
  <si>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</si>
  <si>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</si>
  <si>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</si>
  <si>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</si>
  <si>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</si>
  <si>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</si>
  <si>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</si>
  <si>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</si>
  <si>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</si>
  <si>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</si>
  <si>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</si>
  <si>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</si>
  <si>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</si>
  <si>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</si>
  <si>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</si>
  <si>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</si>
  <si>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</si>
  <si>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</si>
  <si>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</si>
  <si>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</si>
  <si>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</si>
  <si>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</si>
  <si>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</si>
  <si>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</si>
  <si>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</si>
  <si>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</si>
  <si>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</si>
  <si>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</si>
  <si>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</si>
  <si>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</si>
  <si>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</si>
  <si>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</si>
  <si>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</si>
  <si>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</si>
  <si>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</si>
  <si>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</si>
  <si>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</si>
  <si>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</si>
  <si>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</si>
  <si>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</si>
  <si>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</si>
  <si>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</si>
  <si>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</si>
  <si>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</si>
  <si>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</si>
  <si>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</si>
  <si>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</si>
  <si>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</si>
  <si>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</si>
  <si>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</si>
  <si>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</si>
  <si>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</si>
  <si>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</si>
  <si>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</si>
  <si>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</si>
  <si>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</si>
  <si>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</si>
  <si>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</si>
  <si>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</si>
  <si>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</si>
  <si>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</si>
  <si>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</si>
  <si>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</si>
  <si>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</si>
  <si>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</si>
  <si>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</si>
  <si>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</si>
  <si>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</si>
  <si>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</si>
  <si>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</si>
  <si>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</si>
  <si>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</si>
  <si>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</si>
  <si>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</si>
  <si>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</si>
  <si>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</si>
  <si>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</si>
  <si>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</si>
  <si>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</si>
  <si>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</si>
  <si>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</si>
  <si>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</si>
  <si>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</si>
  <si>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</si>
  <si>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</si>
  <si>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</si>
  <si>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</si>
  <si>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</si>
  <si>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</si>
  <si>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</si>
  <si>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</si>
  <si>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</si>
  <si>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</si>
  <si>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</si>
  <si>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</si>
  <si>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</si>
  <si>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</si>
  <si>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</si>
  <si>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</si>
  <si>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PAPEL, 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</si>
  <si>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</si>
  <si>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</si>
  <si>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</si>
  <si>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</si>
  <si>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</si>
  <si>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</si>
  <si>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</si>
  <si>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</si>
  <si>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</si>
  <si>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</si>
  <si>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</si>
  <si>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</si>
  <si>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</si>
  <si>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</si>
  <si>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</si>
  <si>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</si>
  <si>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</si>
  <si>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</si>
  <si>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</si>
  <si>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</si>
  <si>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</si>
  <si>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</si>
  <si>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</si>
  <si>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</si>
  <si>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</si>
  <si>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</si>
  <si>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</si>
  <si>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</si>
  <si>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</si>
  <si>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</si>
  <si>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</si>
  <si>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</si>
  <si>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</si>
  <si>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</si>
  <si>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</si>
  <si>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</si>
  <si>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</si>
  <si>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</si>
  <si>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</si>
  <si>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</si>
  <si>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</si>
  <si>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</si>
  <si>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</si>
  <si>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</si>
  <si>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</si>
  <si>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</si>
  <si>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</si>
  <si>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</si>
  <si>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</si>
  <si>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</si>
  <si>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</si>
  <si>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</si>
  <si>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</si>
  <si>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</si>
  <si>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</si>
  <si>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</si>
  <si>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</si>
  <si>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</si>
  <si>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</si>
  <si>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ÚTILES Y MATERIALES DE LIMPIEZA E HIGIENE</t>
  </si>
  <si>
    <t>2.3.9.1.01</t>
  </si>
  <si>
    <t>Útiles y Materiales de Limpieza e Higiene</t>
  </si>
  <si>
    <t>2.3.9.2.01</t>
  </si>
  <si>
    <t xml:space="preserve">Útiles de Escritorio, Oficina e Informática </t>
  </si>
  <si>
    <t>2.3.9.3.01</t>
  </si>
  <si>
    <t>Útiles Menores Médico Quirúrgicos y de laboratorio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</si>
  <si>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</si>
  <si>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</si>
  <si>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</si>
  <si>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</si>
  <si>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</si>
  <si>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</si>
  <si>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</si>
  <si>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</si>
  <si>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</si>
  <si>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</si>
  <si>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</si>
  <si>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</si>
  <si>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</si>
  <si>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</si>
  <si>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</si>
  <si>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</si>
  <si>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Muebles de  Oficina y Estanteria</t>
  </si>
  <si>
    <t>2.6.1.3.01</t>
  </si>
  <si>
    <t>Equipos de Tecnología d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</si>
  <si>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</si>
  <si>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</si>
  <si>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</si>
  <si>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</si>
  <si>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</si>
  <si>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</si>
  <si>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</si>
  <si>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</si>
  <si>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</si>
  <si>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</si>
  <si>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</si>
  <si>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</si>
  <si>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</si>
  <si>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</si>
  <si>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</si>
  <si>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</si>
  <si>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</si>
  <si>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</si>
  <si>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</si>
  <si>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</si>
  <si>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</si>
  <si>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</si>
  <si>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</si>
  <si>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</si>
  <si>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</si>
  <si>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</si>
  <si>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</si>
  <si>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</si>
  <si>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</si>
  <si>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</si>
  <si>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</si>
  <si>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</si>
  <si>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</si>
  <si>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</si>
  <si>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</si>
  <si>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</si>
  <si>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</si>
  <si>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</si>
  <si>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</si>
  <si>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</si>
  <si>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</si>
  <si>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</si>
  <si>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</si>
  <si>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</si>
  <si>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</si>
  <si>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>DIRECCION FINANCIERA</t>
  </si>
  <si>
    <t>EJECUCION PRESUPUESTARIA MARZO 2022</t>
  </si>
  <si>
    <t>Valores en $RD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</si>
</sst>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3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39" fontId="2" fillId="3" borderId="5" xfId="1" applyNumberFormat="1" applyFont="1" applyFill="1" applyBorder="1" applyAlignment="1"/>
    <xf numFmtId="39" fontId="2" fillId="3" borderId="5" xfId="1" applyNumberFormat="1" applyFont="1" applyFill="1" applyBorder="1" applyAlignment="1">
      <alignment horizontal="right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39" fontId="2" fillId="4" borderId="5" xfId="1" applyNumberFormat="1" applyFont="1" applyFill="1" applyBorder="1" applyAlignment="1"/>
    <xf numFmtId="39" fontId="2" fillId="4" borderId="5" xfId="1" applyNumberFormat="1" applyFont="1" applyFill="1" applyBorder="1" applyAlignment="1">
      <alignment horizontal="right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5" xfId="1" applyNumberFormat="1" applyFont="1" applyFill="1" applyBorder="1" applyAlignment="1"/>
    <xf numFmtId="39" fontId="2" fillId="5" borderId="5" xfId="1" applyNumberFormat="1" applyFont="1" applyFill="1" applyBorder="1" applyAlignment="1">
      <alignment horizontal="right"/>
    </xf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5" xfId="1" applyNumberFormat="1" applyFont="1" applyFill="1" applyBorder="1" applyAlignment="1"/>
    <xf numFmtId="39" fontId="2" fillId="2" borderId="6" xfId="1" applyNumberFormat="1" applyFont="1" applyFill="1" applyBorder="1" applyAlignment="1"/>
    <xf numFmtId="39" fontId="2" fillId="2" borderId="6" xfId="1" applyNumberFormat="1" applyFont="1" applyFill="1" applyBorder="1" applyAlignment="1">
      <alignment horizontal="right"/>
    </xf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5" xfId="1" applyNumberFormat="1" applyFont="1" applyFill="1" applyBorder="1" applyAlignment="1"/>
    <xf numFmtId="39" fontId="2" fillId="0" borderId="6" xfId="1" applyNumberFormat="1" applyFont="1" applyFill="1" applyBorder="1" applyAlignment="1"/>
    <xf numFmtId="39" fontId="2" fillId="0" borderId="6" xfId="1" applyNumberFormat="1" applyFont="1" applyFill="1" applyBorder="1" applyAlignment="1">
      <alignment horizontal="right"/>
    </xf>
    <xf numFmtId="0" fontId="3" fillId="0" borderId="5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4" fillId="0" borderId="5" xfId="0" applyNumberFormat="1" applyFont="1" applyFill="1" applyBorder="1" applyAlignment="1"/>
    <xf numFmtId="39" fontId="3" fillId="0" borderId="7" xfId="1" applyNumberFormat="1" applyFont="1" applyFill="1" applyBorder="1" applyAlignment="1"/>
    <xf numFmtId="39" fontId="3" fillId="0" borderId="5" xfId="1" applyNumberFormat="1" applyFont="1" applyFill="1" applyBorder="1" applyAlignment="1">
      <alignment wrapText="1"/>
    </xf>
    <xf numFmtId="39" fontId="3" fillId="0" borderId="6" xfId="1" applyNumberFormat="1" applyFont="1" applyFill="1" applyBorder="1" applyAlignment="1">
      <alignment wrapText="1"/>
    </xf>
    <xf numFmtId="39" fontId="3" fillId="0" borderId="6" xfId="1" applyNumberFormat="1" applyFont="1" applyFill="1" applyBorder="1" applyAlignment="1">
      <alignment horizontal="right"/>
    </xf>
    <xf numFmtId="39" fontId="2" fillId="0" borderId="0" xfId="2" applyNumberFormat="1" applyFont="1" applyFill="1" applyBorder="1" applyAlignment="1">
      <alignment horizontal="left" vertical="center" wrapText="1"/>
    </xf>
    <xf numFmtId="39" fontId="2" fillId="0" borderId="7" xfId="1" applyNumberFormat="1" applyFont="1" applyFill="1" applyBorder="1" applyAlignment="1"/>
    <xf numFmtId="39" fontId="2" fillId="0" borderId="5" xfId="1" applyNumberFormat="1" applyFont="1" applyFill="1" applyBorder="1" applyAlignment="1">
      <alignment wrapText="1"/>
    </xf>
    <xf numFmtId="39" fontId="2" fillId="0" borderId="6" xfId="1" applyNumberFormat="1" applyFont="1" applyFill="1" applyBorder="1" applyAlignment="1">
      <alignment wrapText="1"/>
    </xf>
    <xf numFmtId="39" fontId="2" fillId="0" borderId="6" xfId="1" applyNumberFormat="1" applyFont="1" applyFill="1" applyBorder="1" applyAlignment="1">
      <alignment horizontal="right" wrapText="1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5" xfId="0" applyNumberFormat="1" applyFont="1" applyFill="1" applyBorder="1" applyAlignment="1"/>
    <xf numFmtId="39" fontId="3" fillId="0" borderId="0" xfId="2" applyNumberFormat="1" applyFont="1" applyFill="1" applyBorder="1" applyAlignment="1">
      <alignment horizontal="left" vertical="center"/>
    </xf>
    <xf numFmtId="39" fontId="3" fillId="0" borderId="5" xfId="1" applyNumberFormat="1" applyFont="1" applyFill="1" applyBorder="1" applyAlignment="1"/>
    <xf numFmtId="39" fontId="3" fillId="0" borderId="6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5" xfId="1" applyNumberFormat="1" applyFont="1" applyFill="1" applyBorder="1" applyAlignment="1">
      <alignment wrapText="1"/>
    </xf>
    <xf numFmtId="39" fontId="2" fillId="2" borderId="6" xfId="1" applyNumberFormat="1" applyFont="1" applyFill="1" applyBorder="1" applyAlignment="1">
      <alignment wrapText="1"/>
    </xf>
    <xf numFmtId="39" fontId="2" fillId="2" borderId="6" xfId="1" applyNumberFormat="1" applyFont="1" applyFill="1" applyBorder="1" applyAlignment="1">
      <alignment horizontal="right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2" fillId="5" borderId="6" xfId="1" applyNumberFormat="1" applyFont="1" applyFill="1" applyBorder="1" applyAlignment="1"/>
    <xf numFmtId="39" fontId="2" fillId="5" borderId="6" xfId="1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3" fillId="0" borderId="6" xfId="1" applyNumberFormat="1" applyFont="1" applyBorder="1" applyAlignment="1"/>
    <xf numFmtId="39" fontId="2" fillId="0" borderId="0" xfId="0" applyNumberFormat="1" applyFont="1" applyBorder="1" applyAlignment="1">
      <alignment vertical="center" wrapText="1"/>
    </xf>
    <xf numFmtId="39" fontId="2" fillId="0" borderId="5" xfId="1" applyNumberFormat="1" applyFont="1" applyBorder="1" applyAlignment="1"/>
    <xf numFmtId="39" fontId="2" fillId="0" borderId="6" xfId="1" applyNumberFormat="1" applyFont="1" applyBorder="1" applyAlignment="1"/>
    <xf numFmtId="39" fontId="3" fillId="0" borderId="5" xfId="1" applyNumberFormat="1" applyFont="1" applyBorder="1" applyAlignment="1"/>
    <xf numFmtId="39" fontId="5" fillId="0" borderId="5" xfId="1" applyNumberFormat="1" applyFont="1" applyBorder="1" applyAlignment="1"/>
    <xf numFmtId="39" fontId="5" fillId="0" borderId="6" xfId="1" applyNumberFormat="1" applyFont="1" applyBorder="1" applyAlignment="1"/>
    <xf numFmtId="39" fontId="2" fillId="5" borderId="0" xfId="0" applyNumberFormat="1" applyFont="1" applyFill="1" applyBorder="1" applyAlignment="1">
      <alignment vertical="center" wrapText="1"/>
    </xf>
    <xf numFmtId="39" fontId="2" fillId="5" borderId="5" xfId="1" applyNumberFormat="1" applyFont="1" applyFill="1" applyBorder="1" applyAlignment="1">
      <alignment wrapText="1"/>
    </xf>
    <xf numFmtId="39" fontId="2" fillId="5" borderId="6" xfId="1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wrapText="1"/>
    </xf>
    <xf numFmtId="39" fontId="3" fillId="0" borderId="0" xfId="0" applyNumberFormat="1" applyFont="1" applyFill="1" applyBorder="1" applyAlignment="1">
      <alignment wrapText="1"/>
    </xf>
    <xf numFmtId="39" fontId="3" fillId="0" borderId="5" xfId="0" applyNumberFormat="1" applyFont="1" applyBorder="1" applyAlignment="1"/>
    <xf numFmtId="39" fontId="3" fillId="0" borderId="7" xfId="1" applyNumberFormat="1" applyFont="1" applyBorder="1" applyAlignment="1"/>
    <xf numFmtId="0" fontId="3" fillId="6" borderId="5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5" xfId="1" applyNumberFormat="1" applyFont="1" applyFill="1" applyBorder="1" applyAlignment="1"/>
    <xf numFmtId="39" fontId="3" fillId="6" borderId="5" xfId="1" applyNumberFormat="1" applyFont="1" applyFill="1" applyBorder="1" applyAlignment="1">
      <alignment wrapText="1"/>
    </xf>
    <xf numFmtId="39" fontId="3" fillId="6" borderId="6" xfId="1" applyNumberFormat="1" applyFont="1" applyFill="1" applyBorder="1" applyAlignment="1">
      <alignment wrapText="1"/>
    </xf>
    <xf numFmtId="0" fontId="2" fillId="6" borderId="5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39" fontId="3" fillId="4" borderId="6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39" fontId="2" fillId="4" borderId="6" xfId="1" applyNumberFormat="1" applyFont="1" applyFill="1" applyBorder="1" applyAlignment="1"/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3" fillId="6" borderId="5" xfId="1" applyNumberFormat="1" applyFont="1" applyFill="1" applyBorder="1" applyAlignment="1"/>
    <xf numFmtId="39" fontId="3" fillId="6" borderId="6" xfId="1" applyNumberFormat="1" applyFont="1" applyFill="1" applyBorder="1" applyAlignment="1"/>
    <xf numFmtId="39" fontId="2" fillId="6" borderId="0" xfId="0" applyNumberFormat="1" applyFont="1" applyFill="1" applyBorder="1" applyAlignment="1">
      <alignment horizontal="left" vertical="center" wrapText="1"/>
    </xf>
    <xf numFmtId="39" fontId="2" fillId="6" borderId="6" xfId="1" applyNumberFormat="1" applyFont="1" applyFill="1" applyBorder="1" applyAlignment="1"/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39" fontId="2" fillId="7" borderId="5" xfId="1" applyNumberFormat="1" applyFont="1" applyFill="1" applyBorder="1" applyAlignment="1"/>
    <xf numFmtId="39" fontId="2" fillId="7" borderId="6" xfId="1" applyNumberFormat="1" applyFont="1" applyFill="1" applyBorder="1" applyAlignment="1"/>
    <xf numFmtId="39" fontId="2" fillId="0" borderId="0" xfId="0" applyNumberFormat="1" applyFont="1" applyFill="1" applyBorder="1" applyAlignment="1">
      <alignment vertical="center" wrapText="1"/>
    </xf>
    <xf numFmtId="49" fontId="2" fillId="6" borderId="5" xfId="2" applyNumberFormat="1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5" xfId="1" applyNumberFormat="1" applyFont="1" applyFill="1" applyBorder="1" applyAlignment="1"/>
    <xf numFmtId="39" fontId="3" fillId="3" borderId="6" xfId="1" applyNumberFormat="1" applyFont="1" applyFill="1" applyBorder="1" applyAlignment="1"/>
    <xf numFmtId="0" fontId="2" fillId="3" borderId="8" xfId="0" applyFont="1" applyFill="1" applyBorder="1" applyAlignment="1">
      <alignment horizontal="left"/>
    </xf>
    <xf numFmtId="39" fontId="2" fillId="3" borderId="9" xfId="0" applyNumberFormat="1" applyFont="1" applyFill="1" applyBorder="1" applyAlignment="1">
      <alignment horizontal="center" vertical="center"/>
    </xf>
    <xf numFmtId="39" fontId="2" fillId="3" borderId="8" xfId="1" applyNumberFormat="1" applyFont="1" applyFill="1" applyBorder="1" applyAlignment="1"/>
    <xf numFmtId="39" fontId="2" fillId="3" borderId="10" xfId="1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0" fillId="0" borderId="0" xfId="0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112058</xdr:colOff>
      <xdr:row>215</xdr:row>
      <xdr:rowOff>42092</xdr:rowOff>
    </xdr:from>
    <xdr:to>
      <xdr:col>2</xdr:col>
      <xdr:colOff>1288676</xdr:colOff>
      <xdr:row>220</xdr:row>
      <xdr:rowOff>27524</xdr:rowOff>
    </xdr:to>
    <xdr:sp macro="" textlink="">
      <xdr:nvSpPr>
        <xdr:cNvPr id="2" name="CuadroTexto 1"/>
        <xdr:cNvSpPr txBox="1"/>
      </xdr:nvSpPr>
      <xdr:spPr>
        <a:xfrm>
          <a:off x="112058" y="44028542"/>
          <a:ext cx="2081493" cy="937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              </a:t>
          </a:r>
          <a:r>
            <a:rPr lang="es-DO" sz="1100" b="1"/>
            <a:t>Elaborado por:</a:t>
          </a:r>
        </a:p>
        <a:p>
          <a:endParaRPr lang="es-DO" sz="1100" b="1"/>
        </a:p>
        <a:p>
          <a:pPr algn="ctr"/>
          <a:r>
            <a:rPr lang="es-DO" sz="1100"/>
            <a:t>Lic. Deysis Esther Matos</a:t>
          </a:r>
        </a:p>
        <a:p>
          <a:pPr algn="ctr"/>
          <a:r>
            <a:rPr lang="es-DO" sz="1100" b="1"/>
            <a:t>Encargada de Presupuesto</a:t>
          </a:r>
        </a:p>
      </xdr:txBody>
    </xdr:sp>
    <xdr:clientData/>
  </xdr:twoCellAnchor>
  <xdr:twoCellAnchor>
    <xdr:from>
      <xdr:col>2</xdr:col>
      <xdr:colOff>2171700</xdr:colOff>
      <xdr:row>215</xdr:row>
      <xdr:rowOff>71543</xdr:rowOff>
    </xdr:from>
    <xdr:to>
      <xdr:col>4</xdr:col>
      <xdr:colOff>466164</xdr:colOff>
      <xdr:row>219</xdr:row>
      <xdr:rowOff>188574</xdr:rowOff>
    </xdr:to>
    <xdr:sp macro="" textlink="">
      <xdr:nvSpPr>
        <xdr:cNvPr id="3" name="CuadroTexto 2"/>
        <xdr:cNvSpPr txBox="1"/>
      </xdr:nvSpPr>
      <xdr:spPr>
        <a:xfrm>
          <a:off x="3076575" y="44057993"/>
          <a:ext cx="2494989" cy="879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/>
            <a:t>              </a:t>
          </a:r>
          <a:r>
            <a:rPr lang="es-DO" sz="1100" baseline="0"/>
            <a:t>    </a:t>
          </a:r>
          <a:r>
            <a:rPr lang="es-DO" sz="1100" b="1"/>
            <a:t>Verificado por:</a:t>
          </a:r>
        </a:p>
        <a:p>
          <a:endParaRPr lang="es-DO" sz="1100" b="1"/>
        </a:p>
        <a:p>
          <a:pPr algn="ctr"/>
          <a:r>
            <a:rPr lang="es-DO" sz="1100"/>
            <a:t>Lic. Jorge A. De Castro</a:t>
          </a:r>
        </a:p>
        <a:p>
          <a:pPr algn="ctr"/>
          <a:r>
            <a:rPr lang="es-DO" sz="1100" b="1"/>
            <a:t>Encargado  Financiero</a:t>
          </a:r>
        </a:p>
      </xdr:txBody>
    </xdr:sp>
    <xdr:clientData/>
  </xdr:twoCellAnchor>
  <xdr:twoCellAnchor>
    <xdr:from>
      <xdr:col>5</xdr:col>
      <xdr:colOff>363070</xdr:colOff>
      <xdr:row>215</xdr:row>
      <xdr:rowOff>58411</xdr:rowOff>
    </xdr:from>
    <xdr:to>
      <xdr:col>8</xdr:col>
      <xdr:colOff>56028</xdr:colOff>
      <xdr:row>220</xdr:row>
      <xdr:rowOff>11206</xdr:rowOff>
    </xdr:to>
    <xdr:sp macro="" textlink="">
      <xdr:nvSpPr>
        <xdr:cNvPr id="4" name="CuadroTexto 3"/>
        <xdr:cNvSpPr txBox="1"/>
      </xdr:nvSpPr>
      <xdr:spPr>
        <a:xfrm>
          <a:off x="6459070" y="44044861"/>
          <a:ext cx="2512358" cy="9052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DO" sz="1100" b="1"/>
            <a:t>               Aprobado por:</a:t>
          </a:r>
        </a:p>
        <a:p>
          <a:endParaRPr lang="es-DO" sz="1100" b="1"/>
        </a:p>
        <a:p>
          <a:pPr algn="ctr"/>
          <a:r>
            <a:rPr lang="es-DO" sz="1100"/>
            <a:t>Lic. Noé Vasquez Camilo</a:t>
          </a:r>
        </a:p>
        <a:p>
          <a:pPr algn="ctr"/>
          <a:r>
            <a:rPr lang="es-DO" sz="1100" b="1"/>
            <a:t>Director Administrativo y Financiero</a:t>
          </a:r>
        </a:p>
      </xdr:txBody>
    </xdr:sp>
    <xdr:clientData/>
  </xdr:twoCellAnchor>
  <xdr:twoCellAnchor editAs="oneCell">
    <xdr:from>
      <xdr:col>3</xdr:col>
      <xdr:colOff>333375</xdr:colOff>
      <xdr:row>0</xdr:row>
      <xdr:rowOff>0</xdr:rowOff>
    </xdr:from>
    <xdr:to>
      <xdr:col>4</xdr:col>
      <xdr:colOff>450849</xdr:colOff>
      <xdr:row>3</xdr:row>
      <xdr:rowOff>0</xdr:rowOff>
    </xdr:to>
    <xdr:pic>
      <xdr:nvPicPr>
        <xdr:cNvPr id="5" name="Imagen 4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0"/>
          <a:ext cx="1108074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21"/>
  <sheetViews>
    <sheetView tabSelected="1" workbookViewId="0">
      <pane xSplit="1" topLeftCell="B1" activePane="topRight" state="frozen"/>
      <selection pane="topRight" activeCell="F15" sqref="F15"/>
    </sheetView>
  </sheetViews>
  <sheetFormatPr baseColWidth="10" defaultRowHeight="15" x14ac:dyDescent="0.25"/>
  <cols>
    <col min="1" max="1" width="2.28515625" customWidth="1"/>
    <col min="2" max="2" width="11.28515625" customWidth="1"/>
    <col min="3" max="3" width="48.140625" customWidth="1"/>
    <col min="4" max="5" width="14.85546875" bestFit="1" customWidth="1"/>
    <col min="6" max="6" width="13.85546875" customWidth="1"/>
    <col min="7" max="7" width="15" customWidth="1"/>
    <col min="8" max="8" width="13.42578125" customWidth="1"/>
    <col min="9" max="9" width="15.85546875" bestFit="1" customWidth="1"/>
  </cols>
  <sheetData>
    <row r="4" spans="2:9" x14ac:dyDescent="0.25">
      <c r="B4" s="131" t="s">
        <v>285</v>
      </c>
      <c r="C4" s="131"/>
      <c r="D4" s="131"/>
      <c r="E4" s="131"/>
      <c r="F4" s="131"/>
      <c r="G4" s="131"/>
      <c r="H4" s="131"/>
      <c r="I4" s="131"/>
    </row>
    <row r="5" spans="2:9" x14ac:dyDescent="0.25">
      <c r="B5" s="131" t="s">
        <v>286</v>
      </c>
      <c r="C5" s="131"/>
      <c r="D5" s="131"/>
      <c r="E5" s="131"/>
      <c r="F5" s="131"/>
      <c r="G5" s="131"/>
      <c r="H5" s="131"/>
      <c r="I5" s="131"/>
    </row>
    <row r="6" spans="2:9" x14ac:dyDescent="0.25">
      <c r="B6" s="131" t="s">
        <v>287</v>
      </c>
      <c r="C6" s="131"/>
      <c r="D6" s="131"/>
      <c r="E6" s="131"/>
      <c r="F6" s="131"/>
      <c r="G6" s="131"/>
      <c r="H6" s="131"/>
      <c r="I6" s="131"/>
    </row>
    <row r="7" spans="2:9" x14ac:dyDescent="0.25">
      <c r="B7" s="1"/>
      <c r="C7" s="2"/>
      <c r="D7" s="2"/>
      <c r="E7" s="3"/>
      <c r="F7" s="2"/>
      <c r="G7" s="2"/>
      <c r="H7" s="2"/>
      <c r="I7" s="4"/>
    </row>
    <row r="8" spans="2:9" ht="30" customHeight="1" x14ac:dyDescent="0.25">
      <c r="B8" s="5" t="s">
        <v>0</v>
      </c>
      <c r="C8" s="6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</row>
    <row r="9" spans="2:9" x14ac:dyDescent="0.25">
      <c r="B9" s="7">
        <v>11</v>
      </c>
      <c r="C9" s="8" t="s">
        <v>8</v>
      </c>
      <c r="D9" s="9">
        <f t="shared" ref="D9:I9" si="0">+D10+D167+D181+D195</f>
        <v>701381669</v>
      </c>
      <c r="E9" s="9">
        <f t="shared" si="0"/>
        <v>901881669</v>
      </c>
      <c r="F9" s="9">
        <f t="shared" si="0"/>
        <v>44854613.731835134</v>
      </c>
      <c r="G9" s="9">
        <f t="shared" si="0"/>
        <v>55179504.955121681</v>
      </c>
      <c r="H9" s="10">
        <f t="shared" si="0"/>
        <v>56018083.698024414</v>
      </c>
      <c r="I9" s="9">
        <f t="shared" si="0"/>
        <v>156052202.38498127</v>
      </c>
    </row>
    <row r="10" spans="2:9" x14ac:dyDescent="0.25">
      <c r="B10" s="11" t="s">
        <v>9</v>
      </c>
      <c r="C10" s="12" t="s">
        <v>10</v>
      </c>
      <c r="D10" s="13">
        <f t="shared" ref="D10:I10" si="1">+D11+D43+D87+D142+D147</f>
        <v>602632629</v>
      </c>
      <c r="E10" s="13">
        <f t="shared" si="1"/>
        <v>782689195</v>
      </c>
      <c r="F10" s="13">
        <f t="shared" si="1"/>
        <v>36318893.015981138</v>
      </c>
      <c r="G10" s="13">
        <f t="shared" si="1"/>
        <v>46270717.260690145</v>
      </c>
      <c r="H10" s="14">
        <f t="shared" si="1"/>
        <v>47346180.820782416</v>
      </c>
      <c r="I10" s="13">
        <f t="shared" si="1"/>
        <v>129935791.09745374</v>
      </c>
    </row>
    <row r="11" spans="2:9" x14ac:dyDescent="0.25">
      <c r="B11" s="15">
        <v>21</v>
      </c>
      <c r="C11" s="16" t="s">
        <v>11</v>
      </c>
      <c r="D11" s="17">
        <f t="shared" ref="D11:I11" si="2">+D12+D25+D29+D34+D39</f>
        <v>485316189</v>
      </c>
      <c r="E11" s="17">
        <f t="shared" si="2"/>
        <v>473406110</v>
      </c>
      <c r="F11" s="17">
        <f t="shared" si="2"/>
        <v>32449319.085846778</v>
      </c>
      <c r="G11" s="17">
        <f t="shared" si="2"/>
        <v>28829888.544201415</v>
      </c>
      <c r="H11" s="18">
        <f t="shared" si="2"/>
        <v>32699785.990562413</v>
      </c>
      <c r="I11" s="17">
        <f t="shared" si="2"/>
        <v>93978993.620610639</v>
      </c>
    </row>
    <row r="12" spans="2:9" x14ac:dyDescent="0.25">
      <c r="B12" s="19">
        <v>211</v>
      </c>
      <c r="C12" s="20" t="s">
        <v>12</v>
      </c>
      <c r="D12" s="21">
        <f t="shared" ref="D12:I12" si="3">+D13+D15+D19+D21+D22+D24</f>
        <v>392132629</v>
      </c>
      <c r="E12" s="21">
        <f t="shared" si="3"/>
        <v>371615218</v>
      </c>
      <c r="F12" s="21">
        <f t="shared" si="3"/>
        <v>25525406.527554218</v>
      </c>
      <c r="G12" s="22">
        <f t="shared" si="3"/>
        <v>21893072.805348407</v>
      </c>
      <c r="H12" s="23">
        <f>+H13+H15+H19+H21+H22+H24</f>
        <v>25177222.322288886</v>
      </c>
      <c r="I12" s="21">
        <f t="shared" si="3"/>
        <v>72595701.655191526</v>
      </c>
    </row>
    <row r="13" spans="2:9" x14ac:dyDescent="0.25">
      <c r="B13" s="24">
        <v>2111</v>
      </c>
      <c r="C13" s="25" t="s">
        <v>13</v>
      </c>
      <c r="D13" s="26">
        <f t="shared" ref="D13:I13" si="4">+D14</f>
        <v>259737035</v>
      </c>
      <c r="E13" s="26">
        <f t="shared" si="4"/>
        <v>300000000</v>
      </c>
      <c r="F13" s="26">
        <f t="shared" si="4"/>
        <v>19797409.24755422</v>
      </c>
      <c r="G13" s="27">
        <f t="shared" si="4"/>
        <v>19961110.625348408</v>
      </c>
      <c r="H13" s="28">
        <f t="shared" si="4"/>
        <v>20739203.892288886</v>
      </c>
      <c r="I13" s="26">
        <f t="shared" si="4"/>
        <v>60497723.765191518</v>
      </c>
    </row>
    <row r="14" spans="2:9" x14ac:dyDescent="0.25">
      <c r="B14" s="29" t="s">
        <v>14</v>
      </c>
      <c r="C14" s="30" t="s">
        <v>15</v>
      </c>
      <c r="D14" s="31">
        <v>259737035</v>
      </c>
      <c r="E14" s="32">
        <v>300000000</v>
      </c>
      <c r="F14" s="33">
        <v>19797409.24755422</v>
      </c>
      <c r="G14" s="34">
        <v>19961110.625348408</v>
      </c>
      <c r="H14" s="35">
        <v>20739203.892288886</v>
      </c>
      <c r="I14" s="33">
        <f>+F14+G14+H14</f>
        <v>60497723.765191518</v>
      </c>
    </row>
    <row r="15" spans="2:9" ht="25.5" x14ac:dyDescent="0.25">
      <c r="B15" s="24">
        <v>2112</v>
      </c>
      <c r="C15" s="36" t="s">
        <v>16</v>
      </c>
      <c r="D15" s="26">
        <f t="shared" ref="D15:I15" si="5">SUM(D16:D18)</f>
        <v>2500000</v>
      </c>
      <c r="E15" s="37">
        <f t="shared" si="5"/>
        <v>3500000</v>
      </c>
      <c r="F15" s="38">
        <f t="shared" si="5"/>
        <v>306771.20000000001</v>
      </c>
      <c r="G15" s="39">
        <f t="shared" si="5"/>
        <v>306771.20000000001</v>
      </c>
      <c r="H15" s="40">
        <f t="shared" ref="H15" si="6">SUM(H16:H18)</f>
        <v>306771.20000000001</v>
      </c>
      <c r="I15" s="38">
        <f t="shared" si="5"/>
        <v>920313.60000000009</v>
      </c>
    </row>
    <row r="16" spans="2:9" x14ac:dyDescent="0.25">
      <c r="B16" s="29" t="s">
        <v>17</v>
      </c>
      <c r="C16" s="41" t="s">
        <v>18</v>
      </c>
      <c r="D16" s="42">
        <v>500000</v>
      </c>
      <c r="E16" s="32">
        <v>1000000</v>
      </c>
      <c r="F16" s="33">
        <v>50000</v>
      </c>
      <c r="G16" s="34">
        <v>50000</v>
      </c>
      <c r="H16" s="35">
        <v>50000</v>
      </c>
      <c r="I16" s="33">
        <f t="shared" ref="I16:I17" si="7">SUM(F16:H16)</f>
        <v>150000</v>
      </c>
    </row>
    <row r="17" spans="2:9" x14ac:dyDescent="0.25">
      <c r="B17" s="29" t="s">
        <v>19</v>
      </c>
      <c r="C17" s="43" t="s">
        <v>20</v>
      </c>
      <c r="D17" s="42">
        <v>2000000</v>
      </c>
      <c r="E17" s="32">
        <v>2000000</v>
      </c>
      <c r="F17" s="44">
        <v>256771.20000000001</v>
      </c>
      <c r="G17" s="45">
        <v>256771.20000000001</v>
      </c>
      <c r="H17" s="35">
        <v>256771.20000000001</v>
      </c>
      <c r="I17" s="33">
        <f t="shared" si="7"/>
        <v>770313.60000000009</v>
      </c>
    </row>
    <row r="18" spans="2:9" x14ac:dyDescent="0.25">
      <c r="B18" s="29" t="s">
        <v>21</v>
      </c>
      <c r="C18" s="43" t="s">
        <v>22</v>
      </c>
      <c r="D18" s="44">
        <v>0</v>
      </c>
      <c r="E18" s="32">
        <v>500000</v>
      </c>
      <c r="F18" s="44">
        <v>0</v>
      </c>
      <c r="G18" s="45">
        <v>0</v>
      </c>
      <c r="H18" s="35">
        <v>0</v>
      </c>
      <c r="I18" s="33">
        <f>SUM(F18:H18)</f>
        <v>0</v>
      </c>
    </row>
    <row r="19" spans="2:9" x14ac:dyDescent="0.25">
      <c r="B19" s="24">
        <v>2113</v>
      </c>
      <c r="C19" s="36" t="s">
        <v>23</v>
      </c>
      <c r="D19" s="26">
        <f t="shared" ref="D19:I19" si="8">+D20</f>
        <v>0</v>
      </c>
      <c r="E19" s="37">
        <f t="shared" si="8"/>
        <v>7000000</v>
      </c>
      <c r="F19" s="26">
        <f t="shared" si="8"/>
        <v>0</v>
      </c>
      <c r="G19" s="27">
        <f t="shared" si="8"/>
        <v>0</v>
      </c>
      <c r="H19" s="28">
        <f t="shared" si="8"/>
        <v>0</v>
      </c>
      <c r="I19" s="26">
        <f t="shared" si="8"/>
        <v>0</v>
      </c>
    </row>
    <row r="20" spans="2:9" x14ac:dyDescent="0.25">
      <c r="B20" s="29" t="s">
        <v>24</v>
      </c>
      <c r="C20" s="41" t="s">
        <v>23</v>
      </c>
      <c r="D20" s="44">
        <v>0</v>
      </c>
      <c r="E20" s="44">
        <v>7000000</v>
      </c>
      <c r="F20" s="33">
        <v>0</v>
      </c>
      <c r="G20" s="34">
        <v>0</v>
      </c>
      <c r="H20" s="35">
        <v>0</v>
      </c>
      <c r="I20" s="33">
        <f>SUM(F20:H20)</f>
        <v>0</v>
      </c>
    </row>
    <row r="21" spans="2:9" x14ac:dyDescent="0.25">
      <c r="B21" s="24">
        <v>2114</v>
      </c>
      <c r="C21" s="46" t="s">
        <v>25</v>
      </c>
      <c r="D21" s="26">
        <v>19428086</v>
      </c>
      <c r="E21" s="26">
        <v>20000000</v>
      </c>
      <c r="F21" s="26">
        <v>132614.13</v>
      </c>
      <c r="G21" s="27">
        <v>0</v>
      </c>
      <c r="H21" s="35">
        <v>0</v>
      </c>
      <c r="I21" s="26">
        <f>+F21+G21</f>
        <v>132614.13</v>
      </c>
    </row>
    <row r="22" spans="2:9" x14ac:dyDescent="0.25">
      <c r="B22" s="24">
        <v>2115</v>
      </c>
      <c r="C22" s="46" t="s">
        <v>26</v>
      </c>
      <c r="D22" s="26">
        <f t="shared" ref="D22:I22" si="9">+D23</f>
        <v>66767508</v>
      </c>
      <c r="E22" s="26">
        <f t="shared" si="9"/>
        <v>23115218</v>
      </c>
      <c r="F22" s="26">
        <f t="shared" si="9"/>
        <v>1508002.7699999998</v>
      </c>
      <c r="G22" s="27">
        <f t="shared" si="9"/>
        <v>1580677.63</v>
      </c>
      <c r="H22" s="28">
        <f>+H23</f>
        <v>2621730.2799999998</v>
      </c>
      <c r="I22" s="26">
        <f t="shared" si="9"/>
        <v>5710410.6799999997</v>
      </c>
    </row>
    <row r="23" spans="2:9" x14ac:dyDescent="0.25">
      <c r="B23" s="29" t="s">
        <v>27</v>
      </c>
      <c r="C23" s="43" t="s">
        <v>28</v>
      </c>
      <c r="D23" s="44">
        <v>66767508</v>
      </c>
      <c r="E23" s="44">
        <v>23115218</v>
      </c>
      <c r="F23" s="44">
        <v>1508002.7699999998</v>
      </c>
      <c r="G23" s="45">
        <v>1580677.63</v>
      </c>
      <c r="H23" s="35">
        <v>2621730.2799999998</v>
      </c>
      <c r="I23" s="33">
        <f>SUM(F23:H23)</f>
        <v>5710410.6799999997</v>
      </c>
    </row>
    <row r="24" spans="2:9" x14ac:dyDescent="0.25">
      <c r="B24" s="24">
        <v>2116</v>
      </c>
      <c r="C24" s="46" t="s">
        <v>29</v>
      </c>
      <c r="D24" s="26">
        <v>43700000</v>
      </c>
      <c r="E24" s="26">
        <v>18000000</v>
      </c>
      <c r="F24" s="26">
        <v>3780609.18</v>
      </c>
      <c r="G24" s="27">
        <v>44513.35</v>
      </c>
      <c r="H24" s="28">
        <v>1509516.95</v>
      </c>
      <c r="I24" s="26">
        <f>+F24+G24+H24</f>
        <v>5334639.4800000004</v>
      </c>
    </row>
    <row r="25" spans="2:9" x14ac:dyDescent="0.25">
      <c r="B25" s="19">
        <v>212</v>
      </c>
      <c r="C25" s="47" t="s">
        <v>30</v>
      </c>
      <c r="D25" s="21">
        <f t="shared" ref="D25:I25" si="10">+D26</f>
        <v>38700000</v>
      </c>
      <c r="E25" s="21">
        <f t="shared" si="10"/>
        <v>38307332</v>
      </c>
      <c r="F25" s="21">
        <f t="shared" si="10"/>
        <v>3772809.4082925627</v>
      </c>
      <c r="G25" s="22">
        <f t="shared" si="10"/>
        <v>3689681.7</v>
      </c>
      <c r="H25" s="23">
        <f t="shared" si="10"/>
        <v>3743969.5913105598</v>
      </c>
      <c r="I25" s="21">
        <f t="shared" si="10"/>
        <v>11206460.699603122</v>
      </c>
    </row>
    <row r="26" spans="2:9" x14ac:dyDescent="0.25">
      <c r="B26" s="24">
        <v>2122</v>
      </c>
      <c r="C26" s="46" t="s">
        <v>31</v>
      </c>
      <c r="D26" s="26">
        <f t="shared" ref="D26:I26" si="11">SUM(D27:D28)</f>
        <v>38700000</v>
      </c>
      <c r="E26" s="26">
        <f t="shared" si="11"/>
        <v>38307332</v>
      </c>
      <c r="F26" s="26">
        <f t="shared" si="11"/>
        <v>3772809.4082925627</v>
      </c>
      <c r="G26" s="27">
        <f t="shared" si="11"/>
        <v>3689681.7</v>
      </c>
      <c r="H26" s="28">
        <f t="shared" ref="H26" si="12">SUM(H27:H28)</f>
        <v>3743969.5913105598</v>
      </c>
      <c r="I26" s="26">
        <f t="shared" si="11"/>
        <v>11206460.699603122</v>
      </c>
    </row>
    <row r="27" spans="2:9" x14ac:dyDescent="0.25">
      <c r="B27" s="29" t="s">
        <v>32</v>
      </c>
      <c r="C27" s="43" t="s">
        <v>33</v>
      </c>
      <c r="D27" s="44">
        <v>300000</v>
      </c>
      <c r="E27" s="44">
        <v>1000000</v>
      </c>
      <c r="F27" s="44">
        <v>0</v>
      </c>
      <c r="G27" s="45">
        <v>0</v>
      </c>
      <c r="H27" s="35">
        <v>0</v>
      </c>
      <c r="I27" s="33">
        <f>SUM(F27:H27)</f>
        <v>0</v>
      </c>
    </row>
    <row r="28" spans="2:9" x14ac:dyDescent="0.25">
      <c r="B28" s="48" t="s">
        <v>34</v>
      </c>
      <c r="C28" s="49" t="s">
        <v>35</v>
      </c>
      <c r="D28" s="44">
        <v>38400000</v>
      </c>
      <c r="E28" s="44">
        <v>37307332</v>
      </c>
      <c r="F28" s="44">
        <v>3772809.4082925627</v>
      </c>
      <c r="G28" s="45">
        <v>3689681.7</v>
      </c>
      <c r="H28" s="35">
        <v>3743969.5913105598</v>
      </c>
      <c r="I28" s="33">
        <f>SUM(F28:H28)</f>
        <v>11206460.699603122</v>
      </c>
    </row>
    <row r="29" spans="2:9" x14ac:dyDescent="0.25">
      <c r="B29" s="50">
        <v>213</v>
      </c>
      <c r="C29" s="51" t="s">
        <v>36</v>
      </c>
      <c r="D29" s="21">
        <f t="shared" ref="D29:I29" si="13">+D30+D32</f>
        <v>6120000</v>
      </c>
      <c r="E29" s="21">
        <f t="shared" si="13"/>
        <v>6120000</v>
      </c>
      <c r="F29" s="21">
        <f t="shared" si="13"/>
        <v>315558.75</v>
      </c>
      <c r="G29" s="22">
        <f t="shared" si="13"/>
        <v>333008.75</v>
      </c>
      <c r="H29" s="23">
        <f t="shared" si="13"/>
        <v>381358.95</v>
      </c>
      <c r="I29" s="21">
        <f t="shared" si="13"/>
        <v>1029926.45</v>
      </c>
    </row>
    <row r="30" spans="2:9" x14ac:dyDescent="0.25">
      <c r="B30" s="52">
        <v>2131</v>
      </c>
      <c r="C30" s="53" t="s">
        <v>37</v>
      </c>
      <c r="D30" s="26">
        <f t="shared" ref="D30:I30" si="14">+D31</f>
        <v>3000000</v>
      </c>
      <c r="E30" s="26">
        <f t="shared" si="14"/>
        <v>3000000</v>
      </c>
      <c r="F30" s="26">
        <f t="shared" si="14"/>
        <v>0</v>
      </c>
      <c r="G30" s="27">
        <f t="shared" si="14"/>
        <v>17450</v>
      </c>
      <c r="H30" s="28">
        <f t="shared" si="14"/>
        <v>65800.2</v>
      </c>
      <c r="I30" s="26">
        <f t="shared" si="14"/>
        <v>83250.2</v>
      </c>
    </row>
    <row r="31" spans="2:9" x14ac:dyDescent="0.25">
      <c r="B31" s="48" t="s">
        <v>38</v>
      </c>
      <c r="C31" s="49" t="s">
        <v>39</v>
      </c>
      <c r="D31" s="44">
        <v>3000000</v>
      </c>
      <c r="E31" s="44">
        <v>3000000</v>
      </c>
      <c r="F31" s="44">
        <v>0</v>
      </c>
      <c r="G31" s="45">
        <v>17450</v>
      </c>
      <c r="H31" s="35">
        <v>65800.2</v>
      </c>
      <c r="I31" s="33">
        <f>SUM(F31:H31)</f>
        <v>83250.2</v>
      </c>
    </row>
    <row r="32" spans="2:9" x14ac:dyDescent="0.25">
      <c r="B32" s="52">
        <v>2132</v>
      </c>
      <c r="C32" s="53" t="s">
        <v>40</v>
      </c>
      <c r="D32" s="26">
        <v>3120000</v>
      </c>
      <c r="E32" s="26">
        <v>3120000</v>
      </c>
      <c r="F32" s="26">
        <f>+F33</f>
        <v>315558.75</v>
      </c>
      <c r="G32" s="27">
        <f>+G33</f>
        <v>315558.75</v>
      </c>
      <c r="H32" s="28">
        <f>+H33</f>
        <v>315558.75</v>
      </c>
      <c r="I32" s="26">
        <f>+I33</f>
        <v>946676.25</v>
      </c>
    </row>
    <row r="33" spans="2:9" x14ac:dyDescent="0.25">
      <c r="B33" s="48" t="s">
        <v>41</v>
      </c>
      <c r="C33" s="49" t="s">
        <v>42</v>
      </c>
      <c r="D33" s="44">
        <v>3120000</v>
      </c>
      <c r="E33" s="44">
        <v>3120000</v>
      </c>
      <c r="F33" s="44">
        <v>315558.75</v>
      </c>
      <c r="G33" s="45">
        <v>315558.75</v>
      </c>
      <c r="H33" s="35">
        <v>315558.75</v>
      </c>
      <c r="I33" s="33">
        <f>SUM(F33:H33)</f>
        <v>946676.25</v>
      </c>
    </row>
    <row r="34" spans="2:9" x14ac:dyDescent="0.25">
      <c r="B34" s="50">
        <v>214</v>
      </c>
      <c r="C34" s="51" t="s">
        <v>43</v>
      </c>
      <c r="D34" s="21">
        <f t="shared" ref="D34:I34" si="15">+D35+D36</f>
        <v>0</v>
      </c>
      <c r="E34" s="21">
        <f t="shared" si="15"/>
        <v>8000000</v>
      </c>
      <c r="F34" s="21">
        <f t="shared" si="15"/>
        <v>0</v>
      </c>
      <c r="G34" s="22">
        <f t="shared" si="15"/>
        <v>0</v>
      </c>
      <c r="H34" s="23">
        <f>+G37+H36</f>
        <v>495459.29</v>
      </c>
      <c r="I34" s="21">
        <f t="shared" si="15"/>
        <v>495459.29</v>
      </c>
    </row>
    <row r="35" spans="2:9" x14ac:dyDescent="0.25">
      <c r="B35" s="48" t="s">
        <v>44</v>
      </c>
      <c r="C35" s="54" t="s">
        <v>45</v>
      </c>
      <c r="D35" s="44">
        <v>0</v>
      </c>
      <c r="E35" s="44">
        <v>4000000</v>
      </c>
      <c r="F35" s="44">
        <v>0</v>
      </c>
      <c r="G35" s="45">
        <v>0</v>
      </c>
      <c r="H35" s="45">
        <v>0</v>
      </c>
      <c r="I35" s="33">
        <f>SUM(F35:H35)</f>
        <v>0</v>
      </c>
    </row>
    <row r="36" spans="2:9" x14ac:dyDescent="0.25">
      <c r="B36" s="52">
        <v>2142</v>
      </c>
      <c r="C36" s="55" t="s">
        <v>46</v>
      </c>
      <c r="D36" s="26">
        <f t="shared" ref="D36:I36" si="16">SUM(D37:D38)</f>
        <v>0</v>
      </c>
      <c r="E36" s="26">
        <f t="shared" si="16"/>
        <v>4000000</v>
      </c>
      <c r="F36" s="26">
        <f t="shared" si="16"/>
        <v>0</v>
      </c>
      <c r="G36" s="27">
        <f>SUM(G37:G38)</f>
        <v>0</v>
      </c>
      <c r="H36" s="28">
        <f>SUM(H37:H38)</f>
        <v>495459.29</v>
      </c>
      <c r="I36" s="26">
        <f t="shared" si="16"/>
        <v>495459.29</v>
      </c>
    </row>
    <row r="37" spans="2:9" x14ac:dyDescent="0.25">
      <c r="B37" s="48" t="s">
        <v>47</v>
      </c>
      <c r="C37" s="54" t="s">
        <v>48</v>
      </c>
      <c r="D37" s="44">
        <v>0</v>
      </c>
      <c r="E37" s="44">
        <v>2000000</v>
      </c>
      <c r="F37" s="44">
        <v>0</v>
      </c>
      <c r="G37" s="35">
        <v>0</v>
      </c>
      <c r="H37" s="35">
        <v>495459.29</v>
      </c>
      <c r="I37" s="33">
        <f t="shared" ref="I37" si="17">SUM(F37:H37)</f>
        <v>495459.29</v>
      </c>
    </row>
    <row r="38" spans="2:9" x14ac:dyDescent="0.25">
      <c r="B38" s="48" t="s">
        <v>49</v>
      </c>
      <c r="C38" s="54" t="s">
        <v>50</v>
      </c>
      <c r="D38" s="44">
        <v>0</v>
      </c>
      <c r="E38" s="44">
        <v>2000000</v>
      </c>
      <c r="F38" s="44">
        <v>0</v>
      </c>
      <c r="G38" s="45">
        <v>0</v>
      </c>
      <c r="H38" s="35">
        <v>0</v>
      </c>
      <c r="I38" s="33">
        <f t="shared" ref="I38" si="18">SUM(F38:H38)</f>
        <v>0</v>
      </c>
    </row>
    <row r="39" spans="2:9" x14ac:dyDescent="0.25">
      <c r="B39" s="50">
        <v>215</v>
      </c>
      <c r="C39" s="56" t="s">
        <v>51</v>
      </c>
      <c r="D39" s="21">
        <f>D42+D41+D40</f>
        <v>48363560</v>
      </c>
      <c r="E39" s="21">
        <f>E42+E41+E40</f>
        <v>49363560</v>
      </c>
      <c r="F39" s="57">
        <f>+F40+F41+F42</f>
        <v>2835544.4</v>
      </c>
      <c r="G39" s="58">
        <f>+G40+G41+G42</f>
        <v>2914125.2888530088</v>
      </c>
      <c r="H39" s="59">
        <f>+H40+H41+H42</f>
        <v>2901775.8369629695</v>
      </c>
      <c r="I39" s="57">
        <f>+I40+I41+I42</f>
        <v>8651445.5258159786</v>
      </c>
    </row>
    <row r="40" spans="2:9" x14ac:dyDescent="0.25">
      <c r="B40" s="48" t="s">
        <v>52</v>
      </c>
      <c r="C40" s="49" t="s">
        <v>53</v>
      </c>
      <c r="D40" s="44">
        <v>22144000</v>
      </c>
      <c r="E40" s="44">
        <v>22494000</v>
      </c>
      <c r="F40" s="44">
        <v>1300264</v>
      </c>
      <c r="G40" s="45">
        <v>1338662.7261360739</v>
      </c>
      <c r="H40" s="35">
        <v>1332407.5754152816</v>
      </c>
      <c r="I40" s="33">
        <f t="shared" ref="I40:I42" si="19">SUM(F40:H40)</f>
        <v>3971334.3015513555</v>
      </c>
    </row>
    <row r="41" spans="2:9" x14ac:dyDescent="0.25">
      <c r="B41" s="48" t="s">
        <v>54</v>
      </c>
      <c r="C41" s="49" t="s">
        <v>55</v>
      </c>
      <c r="D41" s="44">
        <v>24081160</v>
      </c>
      <c r="E41" s="44">
        <v>24431160</v>
      </c>
      <c r="F41" s="44">
        <v>1393435</v>
      </c>
      <c r="G41" s="45">
        <v>1429224.0556807928</v>
      </c>
      <c r="H41" s="35">
        <v>1422960.0824625099</v>
      </c>
      <c r="I41" s="33">
        <f t="shared" si="19"/>
        <v>4245619.1381433029</v>
      </c>
    </row>
    <row r="42" spans="2:9" x14ac:dyDescent="0.25">
      <c r="B42" s="48" t="s">
        <v>56</v>
      </c>
      <c r="C42" s="49" t="s">
        <v>57</v>
      </c>
      <c r="D42" s="44">
        <v>2138400</v>
      </c>
      <c r="E42" s="44">
        <v>2438400</v>
      </c>
      <c r="F42" s="44">
        <v>141845.4</v>
      </c>
      <c r="G42" s="45">
        <v>146238.50703614214</v>
      </c>
      <c r="H42" s="35">
        <v>146408.17908517766</v>
      </c>
      <c r="I42" s="33">
        <f t="shared" si="19"/>
        <v>434492.08612131979</v>
      </c>
    </row>
    <row r="43" spans="2:9" x14ac:dyDescent="0.25">
      <c r="B43" s="60">
        <v>22</v>
      </c>
      <c r="C43" s="61" t="s">
        <v>58</v>
      </c>
      <c r="D43" s="17">
        <f>D44+D53+D56+D59+D62+D66+D69+D74+D85</f>
        <v>61601440</v>
      </c>
      <c r="E43" s="17">
        <f>E44+E53+E56+E59+E62+E66+E69+E74+E85</f>
        <v>137009906</v>
      </c>
      <c r="F43" s="17">
        <f>F44+F53+F56+F59+F62+F66+F69+F74+F85</f>
        <v>1222864.467022253</v>
      </c>
      <c r="G43" s="62">
        <f>G44+G53+G56+G59+G62+G66+G69+G74+G85</f>
        <v>12620201.583740627</v>
      </c>
      <c r="H43" s="63">
        <f>H44+H53+H56+H59+H62+H66+H69+H74+H85</f>
        <v>6642160.3773999996</v>
      </c>
      <c r="I43" s="17">
        <f>+I44+I53+I56+I59+I62+I66+I69+I74+I85</f>
        <v>20485226.428162884</v>
      </c>
    </row>
    <row r="44" spans="2:9" x14ac:dyDescent="0.25">
      <c r="B44" s="50">
        <v>221</v>
      </c>
      <c r="C44" s="51" t="s">
        <v>59</v>
      </c>
      <c r="D44" s="21">
        <f t="shared" ref="D44:I44" si="20">D45+D46+D47+D48+D49+D50+D51+D52</f>
        <v>10106000</v>
      </c>
      <c r="E44" s="21">
        <f t="shared" si="20"/>
        <v>12120000</v>
      </c>
      <c r="F44" s="21">
        <f t="shared" si="20"/>
        <v>403528.63</v>
      </c>
      <c r="G44" s="22">
        <f t="shared" si="20"/>
        <v>1474991.084</v>
      </c>
      <c r="H44" s="23">
        <f t="shared" si="20"/>
        <v>748069.32</v>
      </c>
      <c r="I44" s="21">
        <f t="shared" si="20"/>
        <v>2626589.034</v>
      </c>
    </row>
    <row r="45" spans="2:9" x14ac:dyDescent="0.25">
      <c r="B45" s="48" t="s">
        <v>60</v>
      </c>
      <c r="C45" s="49" t="s">
        <v>61</v>
      </c>
      <c r="D45" s="44">
        <v>246000</v>
      </c>
      <c r="E45" s="44">
        <v>500000</v>
      </c>
      <c r="F45" s="44">
        <v>0</v>
      </c>
      <c r="G45" s="45">
        <v>0</v>
      </c>
      <c r="H45" s="35">
        <v>0</v>
      </c>
      <c r="I45" s="33">
        <f t="shared" ref="I45:I52" si="21">SUM(F45:H45)</f>
        <v>0</v>
      </c>
    </row>
    <row r="46" spans="2:9" x14ac:dyDescent="0.25">
      <c r="B46" s="48" t="s">
        <v>62</v>
      </c>
      <c r="C46" s="64" t="s">
        <v>63</v>
      </c>
      <c r="D46" s="44">
        <v>150000</v>
      </c>
      <c r="E46" s="44">
        <v>400000</v>
      </c>
      <c r="F46" s="44">
        <v>85.18</v>
      </c>
      <c r="G46" s="45">
        <v>77.09</v>
      </c>
      <c r="H46" s="45">
        <v>0</v>
      </c>
      <c r="I46" s="33">
        <f t="shared" si="21"/>
        <v>162.27000000000001</v>
      </c>
    </row>
    <row r="47" spans="2:9" x14ac:dyDescent="0.25">
      <c r="B47" s="48" t="s">
        <v>64</v>
      </c>
      <c r="C47" s="49" t="s">
        <v>65</v>
      </c>
      <c r="D47" s="44">
        <v>2000000</v>
      </c>
      <c r="E47" s="44">
        <v>3000000</v>
      </c>
      <c r="F47" s="44">
        <v>202509.88</v>
      </c>
      <c r="G47" s="45">
        <v>202221.37</v>
      </c>
      <c r="H47" s="45">
        <v>213304.96999999997</v>
      </c>
      <c r="I47" s="33">
        <f t="shared" si="21"/>
        <v>618036.22</v>
      </c>
    </row>
    <row r="48" spans="2:9" x14ac:dyDescent="0.25">
      <c r="B48" s="48" t="s">
        <v>66</v>
      </c>
      <c r="C48" s="49" t="s">
        <v>67</v>
      </c>
      <c r="D48" s="44">
        <v>10000</v>
      </c>
      <c r="E48" s="44">
        <v>20000</v>
      </c>
      <c r="F48" s="44">
        <v>0</v>
      </c>
      <c r="G48" s="45">
        <v>0</v>
      </c>
      <c r="H48" s="45">
        <v>0</v>
      </c>
      <c r="I48" s="33">
        <f t="shared" si="21"/>
        <v>0</v>
      </c>
    </row>
    <row r="49" spans="2:9" x14ac:dyDescent="0.25">
      <c r="B49" s="48" t="s">
        <v>68</v>
      </c>
      <c r="C49" s="64" t="s">
        <v>69</v>
      </c>
      <c r="D49" s="44">
        <v>2600000</v>
      </c>
      <c r="E49" s="44">
        <v>3000000</v>
      </c>
      <c r="F49" s="44">
        <v>200933.57</v>
      </c>
      <c r="G49" s="45">
        <v>530916.6540000001</v>
      </c>
      <c r="H49" s="45">
        <v>187998.84</v>
      </c>
      <c r="I49" s="33">
        <f t="shared" si="21"/>
        <v>919849.06400000013</v>
      </c>
    </row>
    <row r="50" spans="2:9" x14ac:dyDescent="0.25">
      <c r="B50" s="48" t="s">
        <v>70</v>
      </c>
      <c r="C50" s="49" t="s">
        <v>71</v>
      </c>
      <c r="D50" s="44">
        <v>5000000</v>
      </c>
      <c r="E50" s="44">
        <v>5000000</v>
      </c>
      <c r="F50" s="44">
        <v>0</v>
      </c>
      <c r="G50" s="45">
        <v>741775.97</v>
      </c>
      <c r="H50" s="45">
        <v>342045.51</v>
      </c>
      <c r="I50" s="33">
        <f t="shared" si="21"/>
        <v>1083821.48</v>
      </c>
    </row>
    <row r="51" spans="2:9" x14ac:dyDescent="0.25">
      <c r="B51" s="48" t="s">
        <v>72</v>
      </c>
      <c r="C51" s="49" t="s">
        <v>73</v>
      </c>
      <c r="D51" s="44">
        <v>50000</v>
      </c>
      <c r="E51" s="44">
        <v>100000</v>
      </c>
      <c r="F51" s="44">
        <v>0</v>
      </c>
      <c r="G51" s="45">
        <v>0</v>
      </c>
      <c r="H51" s="45">
        <v>0</v>
      </c>
      <c r="I51" s="33">
        <f t="shared" si="21"/>
        <v>0</v>
      </c>
    </row>
    <row r="52" spans="2:9" x14ac:dyDescent="0.25">
      <c r="B52" s="48" t="s">
        <v>74</v>
      </c>
      <c r="C52" s="49" t="s">
        <v>75</v>
      </c>
      <c r="D52" s="44">
        <v>50000</v>
      </c>
      <c r="E52" s="44">
        <v>100000</v>
      </c>
      <c r="F52" s="44">
        <v>0</v>
      </c>
      <c r="G52" s="45">
        <v>0</v>
      </c>
      <c r="H52" s="45">
        <v>4720</v>
      </c>
      <c r="I52" s="33">
        <f t="shared" si="21"/>
        <v>4720</v>
      </c>
    </row>
    <row r="53" spans="2:9" x14ac:dyDescent="0.25">
      <c r="B53" s="50">
        <v>222</v>
      </c>
      <c r="C53" s="51" t="s">
        <v>76</v>
      </c>
      <c r="D53" s="21">
        <f t="shared" ref="D53:I53" si="22">+D54+D55</f>
        <v>1700000</v>
      </c>
      <c r="E53" s="21">
        <f t="shared" si="22"/>
        <v>3000000</v>
      </c>
      <c r="F53" s="21">
        <f t="shared" si="22"/>
        <v>62265.06</v>
      </c>
      <c r="G53" s="22">
        <f t="shared" si="22"/>
        <v>641804.11919999996</v>
      </c>
      <c r="H53" s="22">
        <f t="shared" si="22"/>
        <v>160480</v>
      </c>
      <c r="I53" s="21">
        <f t="shared" si="22"/>
        <v>864549.17920000001</v>
      </c>
    </row>
    <row r="54" spans="2:9" x14ac:dyDescent="0.25">
      <c r="B54" s="65" t="s">
        <v>77</v>
      </c>
      <c r="C54" s="49" t="s">
        <v>78</v>
      </c>
      <c r="D54" s="44">
        <v>700000</v>
      </c>
      <c r="E54" s="44">
        <v>1500000</v>
      </c>
      <c r="F54" s="44">
        <v>62265.06</v>
      </c>
      <c r="G54" s="45">
        <v>78117.600000000006</v>
      </c>
      <c r="H54" s="45">
        <v>0</v>
      </c>
      <c r="I54" s="33">
        <f t="shared" ref="I54:I55" si="23">SUM(F54:H54)</f>
        <v>140382.66</v>
      </c>
    </row>
    <row r="55" spans="2:9" x14ac:dyDescent="0.25">
      <c r="B55" s="65" t="s">
        <v>79</v>
      </c>
      <c r="C55" s="49" t="s">
        <v>80</v>
      </c>
      <c r="D55" s="44">
        <v>1000000</v>
      </c>
      <c r="E55" s="44">
        <v>1500000</v>
      </c>
      <c r="F55" s="44">
        <v>0</v>
      </c>
      <c r="G55" s="45">
        <v>563686.51919999998</v>
      </c>
      <c r="H55" s="45">
        <v>160480</v>
      </c>
      <c r="I55" s="33">
        <f t="shared" si="23"/>
        <v>724166.51919999998</v>
      </c>
    </row>
    <row r="56" spans="2:9" x14ac:dyDescent="0.25">
      <c r="B56" s="50">
        <v>223</v>
      </c>
      <c r="C56" s="51" t="s">
        <v>81</v>
      </c>
      <c r="D56" s="21">
        <f>D57+D58</f>
        <v>1145440</v>
      </c>
      <c r="E56" s="21">
        <f>E57+E58</f>
        <v>11000000</v>
      </c>
      <c r="F56" s="21">
        <f>SUM(F57:F58)</f>
        <v>38550</v>
      </c>
      <c r="G56" s="22">
        <f>SUM(G57:G58)</f>
        <v>48650</v>
      </c>
      <c r="H56" s="22">
        <f>SUM(H57:H58)</f>
        <v>327682.5</v>
      </c>
      <c r="I56" s="21">
        <f>SUM(I57:I58)</f>
        <v>414882.5</v>
      </c>
    </row>
    <row r="57" spans="2:9" x14ac:dyDescent="0.25">
      <c r="B57" s="48" t="s">
        <v>82</v>
      </c>
      <c r="C57" s="49" t="s">
        <v>83</v>
      </c>
      <c r="D57" s="44">
        <v>900000</v>
      </c>
      <c r="E57" s="44">
        <v>5000000</v>
      </c>
      <c r="F57" s="44">
        <v>38550</v>
      </c>
      <c r="G57" s="45">
        <v>37350</v>
      </c>
      <c r="H57" s="45">
        <v>10900</v>
      </c>
      <c r="I57" s="33">
        <f t="shared" ref="I57:I58" si="24">SUM(F57:H57)</f>
        <v>86800</v>
      </c>
    </row>
    <row r="58" spans="2:9" x14ac:dyDescent="0.25">
      <c r="B58" s="65" t="s">
        <v>84</v>
      </c>
      <c r="C58" s="66" t="s">
        <v>85</v>
      </c>
      <c r="D58" s="44">
        <v>245440</v>
      </c>
      <c r="E58" s="44">
        <v>6000000</v>
      </c>
      <c r="F58" s="44">
        <v>0</v>
      </c>
      <c r="G58" s="45">
        <v>11300</v>
      </c>
      <c r="H58" s="45">
        <v>316782.5</v>
      </c>
      <c r="I58" s="33">
        <f t="shared" si="24"/>
        <v>328082.5</v>
      </c>
    </row>
    <row r="59" spans="2:9" x14ac:dyDescent="0.25">
      <c r="B59" s="50">
        <v>224</v>
      </c>
      <c r="C59" s="51" t="s">
        <v>86</v>
      </c>
      <c r="D59" s="21">
        <f>D61+D60</f>
        <v>2100000</v>
      </c>
      <c r="E59" s="21">
        <f>E61+E60</f>
        <v>10200000</v>
      </c>
      <c r="F59" s="21">
        <f>+F60+F61</f>
        <v>27222.37</v>
      </c>
      <c r="G59" s="22">
        <f>+G60+G61</f>
        <v>21770.720000000001</v>
      </c>
      <c r="H59" s="22">
        <f>+H60+H61</f>
        <v>24877.239999999998</v>
      </c>
      <c r="I59" s="21">
        <f>+I60+I61</f>
        <v>73870.33</v>
      </c>
    </row>
    <row r="60" spans="2:9" x14ac:dyDescent="0.25">
      <c r="B60" s="48" t="s">
        <v>87</v>
      </c>
      <c r="C60" s="49" t="s">
        <v>88</v>
      </c>
      <c r="D60" s="44">
        <v>2000000</v>
      </c>
      <c r="E60" s="44">
        <v>10000000</v>
      </c>
      <c r="F60" s="44">
        <v>6820.37</v>
      </c>
      <c r="G60" s="45">
        <v>21570.720000000001</v>
      </c>
      <c r="H60" s="45">
        <v>23477.239999999998</v>
      </c>
      <c r="I60" s="33">
        <f t="shared" ref="I60:I61" si="25">SUM(F60:H60)</f>
        <v>51868.33</v>
      </c>
    </row>
    <row r="61" spans="2:9" x14ac:dyDescent="0.25">
      <c r="B61" s="48" t="s">
        <v>89</v>
      </c>
      <c r="C61" s="49" t="s">
        <v>90</v>
      </c>
      <c r="D61" s="44">
        <v>100000</v>
      </c>
      <c r="E61" s="44">
        <v>200000</v>
      </c>
      <c r="F61" s="44">
        <v>20402</v>
      </c>
      <c r="G61" s="45">
        <v>200</v>
      </c>
      <c r="H61" s="45">
        <v>1400</v>
      </c>
      <c r="I61" s="33">
        <f t="shared" si="25"/>
        <v>22002</v>
      </c>
    </row>
    <row r="62" spans="2:9" x14ac:dyDescent="0.25">
      <c r="B62" s="50">
        <v>225</v>
      </c>
      <c r="C62" s="51" t="s">
        <v>91</v>
      </c>
      <c r="D62" s="21">
        <f>D63+D64+D65</f>
        <v>6500000</v>
      </c>
      <c r="E62" s="21">
        <f>E63+E64+E65</f>
        <v>9200000</v>
      </c>
      <c r="F62" s="21">
        <f>SUM(F63:F65)</f>
        <v>26487.46</v>
      </c>
      <c r="G62" s="22">
        <f>SUM(G63:G65)</f>
        <v>45227.293699999995</v>
      </c>
      <c r="H62" s="22">
        <f>SUM(H63:H65)</f>
        <v>472000</v>
      </c>
      <c r="I62" s="21">
        <f>SUM(I63:I65)</f>
        <v>543714.7537</v>
      </c>
    </row>
    <row r="63" spans="2:9" x14ac:dyDescent="0.25">
      <c r="B63" s="65" t="s">
        <v>92</v>
      </c>
      <c r="C63" s="67" t="s">
        <v>93</v>
      </c>
      <c r="D63" s="44">
        <v>500000</v>
      </c>
      <c r="E63" s="44">
        <v>1000000</v>
      </c>
      <c r="F63" s="44">
        <v>0</v>
      </c>
      <c r="G63" s="45">
        <v>0</v>
      </c>
      <c r="H63" s="45">
        <v>0</v>
      </c>
      <c r="I63" s="33">
        <f t="shared" ref="I63:I65" si="26">SUM(F63:H63)</f>
        <v>0</v>
      </c>
    </row>
    <row r="64" spans="2:9" x14ac:dyDescent="0.25">
      <c r="B64" s="65" t="s">
        <v>94</v>
      </c>
      <c r="C64" s="66" t="s">
        <v>95</v>
      </c>
      <c r="D64" s="44">
        <v>300000</v>
      </c>
      <c r="E64" s="44">
        <v>500000</v>
      </c>
      <c r="F64" s="44">
        <v>26487.46</v>
      </c>
      <c r="G64" s="45">
        <v>45227.293699999995</v>
      </c>
      <c r="H64" s="45">
        <v>472000</v>
      </c>
      <c r="I64" s="33">
        <f t="shared" si="26"/>
        <v>543714.7537</v>
      </c>
    </row>
    <row r="65" spans="2:9" x14ac:dyDescent="0.25">
      <c r="B65" s="48" t="s">
        <v>96</v>
      </c>
      <c r="C65" s="64" t="s">
        <v>97</v>
      </c>
      <c r="D65" s="44">
        <v>5700000</v>
      </c>
      <c r="E65" s="44">
        <v>7700000</v>
      </c>
      <c r="F65" s="44">
        <v>0</v>
      </c>
      <c r="G65" s="45">
        <v>0</v>
      </c>
      <c r="H65" s="45">
        <v>0</v>
      </c>
      <c r="I65" s="33">
        <f t="shared" si="26"/>
        <v>0</v>
      </c>
    </row>
    <row r="66" spans="2:9" x14ac:dyDescent="0.25">
      <c r="B66" s="50">
        <v>226</v>
      </c>
      <c r="C66" s="51" t="s">
        <v>98</v>
      </c>
      <c r="D66" s="21">
        <f>SUM(D67:D68)</f>
        <v>21900000</v>
      </c>
      <c r="E66" s="21">
        <f>SUM(E67:E68)</f>
        <v>30900000</v>
      </c>
      <c r="F66" s="21">
        <f>+F67+F68</f>
        <v>0</v>
      </c>
      <c r="G66" s="22">
        <f>+G67+G68</f>
        <v>7285592.9000000004</v>
      </c>
      <c r="H66" s="22">
        <f>+H67+H68</f>
        <v>2412652.38</v>
      </c>
      <c r="I66" s="21">
        <f>+I67+I68</f>
        <v>9698245.2800000012</v>
      </c>
    </row>
    <row r="67" spans="2:9" x14ac:dyDescent="0.25">
      <c r="B67" s="48" t="s">
        <v>99</v>
      </c>
      <c r="C67" s="49" t="s">
        <v>100</v>
      </c>
      <c r="D67" s="44">
        <v>1900000</v>
      </c>
      <c r="E67" s="44">
        <v>900000</v>
      </c>
      <c r="F67" s="44">
        <v>0</v>
      </c>
      <c r="G67" s="45">
        <v>0</v>
      </c>
      <c r="H67" s="45">
        <v>0</v>
      </c>
      <c r="I67" s="33">
        <f t="shared" ref="I67:I68" si="27">SUM(F67:H67)</f>
        <v>0</v>
      </c>
    </row>
    <row r="68" spans="2:9" x14ac:dyDescent="0.25">
      <c r="B68" s="48" t="s">
        <v>101</v>
      </c>
      <c r="C68" s="49" t="s">
        <v>102</v>
      </c>
      <c r="D68" s="44">
        <v>20000000</v>
      </c>
      <c r="E68" s="44">
        <v>30000000</v>
      </c>
      <c r="F68" s="44">
        <v>0</v>
      </c>
      <c r="G68" s="45">
        <v>7285592.9000000004</v>
      </c>
      <c r="H68" s="45">
        <v>2412652.38</v>
      </c>
      <c r="I68" s="33">
        <f t="shared" si="27"/>
        <v>9698245.2800000012</v>
      </c>
    </row>
    <row r="69" spans="2:9" ht="25.5" x14ac:dyDescent="0.25">
      <c r="B69" s="50">
        <v>227</v>
      </c>
      <c r="C69" s="56" t="s">
        <v>103</v>
      </c>
      <c r="D69" s="21">
        <f t="shared" ref="D69:I69" si="28">SUM(D70:D73)</f>
        <v>6800000</v>
      </c>
      <c r="E69" s="21">
        <f t="shared" si="28"/>
        <v>26000000</v>
      </c>
      <c r="F69" s="21">
        <f t="shared" si="28"/>
        <v>0</v>
      </c>
      <c r="G69" s="22">
        <f t="shared" si="28"/>
        <v>562687.79960000003</v>
      </c>
      <c r="H69" s="22">
        <f t="shared" si="28"/>
        <v>899096.79920000001</v>
      </c>
      <c r="I69" s="21">
        <f t="shared" si="28"/>
        <v>1461784.5988</v>
      </c>
    </row>
    <row r="70" spans="2:9" x14ac:dyDescent="0.25">
      <c r="B70" s="48" t="s">
        <v>104</v>
      </c>
      <c r="C70" s="49" t="s">
        <v>105</v>
      </c>
      <c r="D70" s="44">
        <v>3800000</v>
      </c>
      <c r="E70" s="44">
        <v>5000000</v>
      </c>
      <c r="F70" s="44">
        <v>0</v>
      </c>
      <c r="G70" s="45">
        <v>395871</v>
      </c>
      <c r="H70" s="45">
        <v>563859.83759999997</v>
      </c>
      <c r="I70" s="33">
        <f t="shared" ref="I70:I73" si="29">SUM(F70:H70)</f>
        <v>959730.83759999997</v>
      </c>
    </row>
    <row r="71" spans="2:9" ht="25.5" x14ac:dyDescent="0.25">
      <c r="B71" s="48" t="s">
        <v>106</v>
      </c>
      <c r="C71" s="64" t="s">
        <v>107</v>
      </c>
      <c r="D71" s="44">
        <v>3000000</v>
      </c>
      <c r="E71" s="44">
        <v>11000000</v>
      </c>
      <c r="F71" s="44">
        <v>0</v>
      </c>
      <c r="G71" s="45">
        <v>106200</v>
      </c>
      <c r="H71" s="45">
        <v>0</v>
      </c>
      <c r="I71" s="33">
        <f t="shared" si="29"/>
        <v>106200</v>
      </c>
    </row>
    <row r="72" spans="2:9" ht="25.5" x14ac:dyDescent="0.25">
      <c r="B72" s="48" t="s">
        <v>108</v>
      </c>
      <c r="C72" s="64" t="s">
        <v>109</v>
      </c>
      <c r="D72" s="44">
        <v>0</v>
      </c>
      <c r="E72" s="44">
        <v>5000000</v>
      </c>
      <c r="F72" s="44">
        <v>0</v>
      </c>
      <c r="G72" s="45">
        <v>60616.799599999998</v>
      </c>
      <c r="H72" s="45">
        <v>294161.16159999999</v>
      </c>
      <c r="I72" s="33">
        <f t="shared" si="29"/>
        <v>354777.96120000002</v>
      </c>
    </row>
    <row r="73" spans="2:9" x14ac:dyDescent="0.25">
      <c r="B73" s="48" t="s">
        <v>110</v>
      </c>
      <c r="C73" s="64" t="s">
        <v>111</v>
      </c>
      <c r="D73" s="44">
        <v>0</v>
      </c>
      <c r="E73" s="44">
        <v>5000000</v>
      </c>
      <c r="F73" s="44">
        <v>0</v>
      </c>
      <c r="G73" s="45">
        <v>0</v>
      </c>
      <c r="H73" s="45">
        <v>41075.800000000003</v>
      </c>
      <c r="I73" s="33">
        <f t="shared" si="29"/>
        <v>41075.800000000003</v>
      </c>
    </row>
    <row r="74" spans="2:9" ht="25.5" x14ac:dyDescent="0.25">
      <c r="B74" s="50">
        <v>228</v>
      </c>
      <c r="C74" s="56" t="s">
        <v>112</v>
      </c>
      <c r="D74" s="21">
        <f>D75+D76+D77+D78+D83</f>
        <v>9850000</v>
      </c>
      <c r="E74" s="21">
        <f>E75+E76+E77+E78+E83</f>
        <v>32089906</v>
      </c>
      <c r="F74" s="21">
        <f>F75+F76+F77+F78+F83</f>
        <v>664810.94702225295</v>
      </c>
      <c r="G74" s="22">
        <f>G75+G76+G77+G78+G83</f>
        <v>2317712.8096406278</v>
      </c>
      <c r="H74" s="22">
        <f>H75+H76+H77+H78+H83</f>
        <v>1576802.9682</v>
      </c>
      <c r="I74" s="21">
        <f>+I75+I76+I77+I78+I83</f>
        <v>4559326.724862881</v>
      </c>
    </row>
    <row r="75" spans="2:9" x14ac:dyDescent="0.25">
      <c r="B75" s="48" t="s">
        <v>113</v>
      </c>
      <c r="C75" s="49" t="s">
        <v>114</v>
      </c>
      <c r="D75" s="44">
        <v>2150000</v>
      </c>
      <c r="E75" s="44">
        <v>6608466</v>
      </c>
      <c r="F75" s="44">
        <v>92455.007822252912</v>
      </c>
      <c r="G75" s="45">
        <v>219621.4356006278</v>
      </c>
      <c r="H75" s="45">
        <v>326504.84999999998</v>
      </c>
      <c r="I75" s="33">
        <f t="shared" ref="I75:I77" si="30">SUM(F75:H75)</f>
        <v>638581.2934228807</v>
      </c>
    </row>
    <row r="76" spans="2:9" x14ac:dyDescent="0.25">
      <c r="B76" s="48" t="s">
        <v>115</v>
      </c>
      <c r="C76" s="64" t="s">
        <v>116</v>
      </c>
      <c r="D76" s="44">
        <v>200000</v>
      </c>
      <c r="E76" s="44">
        <v>381440</v>
      </c>
      <c r="F76" s="44">
        <v>0</v>
      </c>
      <c r="G76" s="45">
        <v>44029.974040000001</v>
      </c>
      <c r="H76" s="45">
        <v>7249.9672</v>
      </c>
      <c r="I76" s="33">
        <f t="shared" si="30"/>
        <v>51279.94124</v>
      </c>
    </row>
    <row r="77" spans="2:9" x14ac:dyDescent="0.25">
      <c r="B77" s="48" t="s">
        <v>117</v>
      </c>
      <c r="C77" s="64" t="s">
        <v>118</v>
      </c>
      <c r="D77" s="44">
        <v>2500000</v>
      </c>
      <c r="E77" s="44">
        <v>12500000</v>
      </c>
      <c r="F77" s="44">
        <v>0</v>
      </c>
      <c r="G77" s="45">
        <v>958750</v>
      </c>
      <c r="H77" s="45">
        <v>374466.91099999996</v>
      </c>
      <c r="I77" s="33">
        <f t="shared" si="30"/>
        <v>1333216.9109999998</v>
      </c>
    </row>
    <row r="78" spans="2:9" x14ac:dyDescent="0.25">
      <c r="B78" s="68">
        <v>2287</v>
      </c>
      <c r="C78" s="69" t="s">
        <v>119</v>
      </c>
      <c r="D78" s="26">
        <f>SUM(D79:D82)</f>
        <v>3000000</v>
      </c>
      <c r="E78" s="26">
        <f>SUM(E79:E82)</f>
        <v>10100000</v>
      </c>
      <c r="F78" s="26">
        <f>SUM(F79:F82)</f>
        <v>369143.45919999998</v>
      </c>
      <c r="G78" s="27">
        <f>SUM(G79:G82)</f>
        <v>688886.44</v>
      </c>
      <c r="H78" s="27">
        <f>SUM(H79:H82)</f>
        <v>868581.24</v>
      </c>
      <c r="I78" s="26">
        <f>+I79+I80+I81+I82</f>
        <v>1926611.1392000001</v>
      </c>
    </row>
    <row r="79" spans="2:9" x14ac:dyDescent="0.25">
      <c r="B79" s="65" t="s">
        <v>120</v>
      </c>
      <c r="C79" s="66" t="s">
        <v>121</v>
      </c>
      <c r="D79" s="44">
        <v>500000</v>
      </c>
      <c r="E79" s="44">
        <v>2000000</v>
      </c>
      <c r="F79" s="44">
        <v>170444.43919999999</v>
      </c>
      <c r="G79" s="45">
        <v>205249.2</v>
      </c>
      <c r="H79" s="45">
        <v>125080</v>
      </c>
      <c r="I79" s="33">
        <f t="shared" ref="I79:I82" si="31">SUM(F79:H79)</f>
        <v>500773.63919999998</v>
      </c>
    </row>
    <row r="80" spans="2:9" x14ac:dyDescent="0.25">
      <c r="B80" s="48" t="s">
        <v>122</v>
      </c>
      <c r="C80" s="49" t="s">
        <v>123</v>
      </c>
      <c r="D80" s="44">
        <v>1000000</v>
      </c>
      <c r="E80" s="44">
        <v>5000000</v>
      </c>
      <c r="F80" s="44">
        <v>0</v>
      </c>
      <c r="G80" s="45">
        <v>7456</v>
      </c>
      <c r="H80" s="45">
        <v>170000</v>
      </c>
      <c r="I80" s="33">
        <f t="shared" si="31"/>
        <v>177456</v>
      </c>
    </row>
    <row r="81" spans="2:9" x14ac:dyDescent="0.25">
      <c r="B81" s="48" t="s">
        <v>124</v>
      </c>
      <c r="C81" s="70" t="s">
        <v>125</v>
      </c>
      <c r="D81" s="44">
        <v>400000</v>
      </c>
      <c r="E81" s="44">
        <v>2000000</v>
      </c>
      <c r="F81" s="44">
        <v>0</v>
      </c>
      <c r="G81" s="45">
        <v>0</v>
      </c>
      <c r="H81" s="45">
        <v>205320</v>
      </c>
      <c r="I81" s="33">
        <f t="shared" si="31"/>
        <v>205320</v>
      </c>
    </row>
    <row r="82" spans="2:9" x14ac:dyDescent="0.25">
      <c r="B82" s="48" t="s">
        <v>126</v>
      </c>
      <c r="C82" s="49" t="s">
        <v>127</v>
      </c>
      <c r="D82" s="44">
        <v>1100000</v>
      </c>
      <c r="E82" s="44">
        <v>1100000</v>
      </c>
      <c r="F82" s="44">
        <v>198699.02</v>
      </c>
      <c r="G82" s="45">
        <v>476181.24</v>
      </c>
      <c r="H82" s="45">
        <v>368181.24</v>
      </c>
      <c r="I82" s="33">
        <f t="shared" si="31"/>
        <v>1043061.5</v>
      </c>
    </row>
    <row r="83" spans="2:9" x14ac:dyDescent="0.25">
      <c r="B83" s="52">
        <v>2288</v>
      </c>
      <c r="C83" s="53" t="s">
        <v>128</v>
      </c>
      <c r="D83" s="26">
        <f t="shared" ref="D83:I83" si="32">+D84</f>
        <v>2000000</v>
      </c>
      <c r="E83" s="26">
        <f t="shared" si="32"/>
        <v>2500000</v>
      </c>
      <c r="F83" s="26">
        <f t="shared" si="32"/>
        <v>203212.48</v>
      </c>
      <c r="G83" s="27">
        <f t="shared" si="32"/>
        <v>406424.96</v>
      </c>
      <c r="H83" s="27">
        <f t="shared" si="32"/>
        <v>0</v>
      </c>
      <c r="I83" s="26">
        <f t="shared" si="32"/>
        <v>609637.44000000006</v>
      </c>
    </row>
    <row r="84" spans="2:9" x14ac:dyDescent="0.25">
      <c r="B84" s="65" t="s">
        <v>129</v>
      </c>
      <c r="C84" s="66" t="s">
        <v>130</v>
      </c>
      <c r="D84" s="44">
        <v>2000000</v>
      </c>
      <c r="E84" s="44">
        <v>2500000</v>
      </c>
      <c r="F84" s="44">
        <v>203212.48</v>
      </c>
      <c r="G84" s="45">
        <v>406424.96</v>
      </c>
      <c r="H84" s="45">
        <v>0</v>
      </c>
      <c r="I84" s="33">
        <f t="shared" ref="I84" si="33">SUM(F84:H84)</f>
        <v>609637.44000000006</v>
      </c>
    </row>
    <row r="85" spans="2:9" x14ac:dyDescent="0.25">
      <c r="B85" s="50">
        <v>229</v>
      </c>
      <c r="C85" s="51" t="s">
        <v>131</v>
      </c>
      <c r="D85" s="21">
        <f t="shared" ref="D85:I85" si="34">+D86</f>
        <v>1500000</v>
      </c>
      <c r="E85" s="21">
        <f t="shared" si="34"/>
        <v>2500000</v>
      </c>
      <c r="F85" s="21">
        <f t="shared" si="34"/>
        <v>0</v>
      </c>
      <c r="G85" s="22">
        <f t="shared" si="34"/>
        <v>221764.85760000002</v>
      </c>
      <c r="H85" s="22">
        <f t="shared" si="34"/>
        <v>20499.169999999998</v>
      </c>
      <c r="I85" s="21">
        <f t="shared" si="34"/>
        <v>242264.02760000003</v>
      </c>
    </row>
    <row r="86" spans="2:9" x14ac:dyDescent="0.25">
      <c r="B86" s="48" t="s">
        <v>132</v>
      </c>
      <c r="C86" s="66" t="s">
        <v>133</v>
      </c>
      <c r="D86" s="44">
        <v>1500000</v>
      </c>
      <c r="E86" s="44">
        <v>2500000</v>
      </c>
      <c r="F86" s="44">
        <v>0</v>
      </c>
      <c r="G86" s="45">
        <v>221764.85760000002</v>
      </c>
      <c r="H86" s="45">
        <v>20499.169999999998</v>
      </c>
      <c r="I86" s="33">
        <f t="shared" ref="I86" si="35">SUM(F86:H86)</f>
        <v>242264.02760000003</v>
      </c>
    </row>
    <row r="87" spans="2:9" x14ac:dyDescent="0.25">
      <c r="B87" s="60">
        <v>23</v>
      </c>
      <c r="C87" s="61" t="s">
        <v>134</v>
      </c>
      <c r="D87" s="17">
        <f t="shared" ref="D87:I87" si="36">+D88+D94+D99+D105+D107+D112+D128+D135</f>
        <v>21533920</v>
      </c>
      <c r="E87" s="17">
        <f t="shared" si="36"/>
        <v>47199166</v>
      </c>
      <c r="F87" s="17">
        <f t="shared" si="36"/>
        <v>1493445.58</v>
      </c>
      <c r="G87" s="17">
        <f t="shared" si="36"/>
        <v>1934834.1006800001</v>
      </c>
      <c r="H87" s="17">
        <f t="shared" si="36"/>
        <v>3153250.1812200001</v>
      </c>
      <c r="I87" s="17">
        <f t="shared" si="36"/>
        <v>6581529.8619000018</v>
      </c>
    </row>
    <row r="88" spans="2:9" x14ac:dyDescent="0.25">
      <c r="B88" s="50">
        <v>231</v>
      </c>
      <c r="C88" s="56" t="s">
        <v>135</v>
      </c>
      <c r="D88" s="21">
        <f t="shared" ref="D88:I88" si="37">+D89+D90</f>
        <v>4810000</v>
      </c>
      <c r="E88" s="21">
        <f t="shared" si="37"/>
        <v>7977263</v>
      </c>
      <c r="F88" s="21">
        <f t="shared" si="37"/>
        <v>414213.48000000004</v>
      </c>
      <c r="G88" s="21">
        <f t="shared" si="37"/>
        <v>85054.210640000005</v>
      </c>
      <c r="H88" s="21">
        <f t="shared" si="37"/>
        <v>848664.74319999991</v>
      </c>
      <c r="I88" s="21">
        <f t="shared" si="37"/>
        <v>1347932.4338400001</v>
      </c>
    </row>
    <row r="89" spans="2:9" x14ac:dyDescent="0.25">
      <c r="B89" s="48" t="s">
        <v>136</v>
      </c>
      <c r="C89" s="49" t="s">
        <v>137</v>
      </c>
      <c r="D89" s="44">
        <v>4500000</v>
      </c>
      <c r="E89" s="44">
        <v>7617263</v>
      </c>
      <c r="F89" s="44">
        <v>414213.48000000004</v>
      </c>
      <c r="G89" s="44">
        <v>78554.206600000005</v>
      </c>
      <c r="H89" s="45">
        <v>848664.74319999991</v>
      </c>
      <c r="I89" s="33">
        <f t="shared" ref="I89" si="38">SUM(F89:H89)</f>
        <v>1341432.4298</v>
      </c>
    </row>
    <row r="90" spans="2:9" x14ac:dyDescent="0.25">
      <c r="B90" s="52">
        <v>2313</v>
      </c>
      <c r="C90" s="53" t="s">
        <v>138</v>
      </c>
      <c r="D90" s="26">
        <f t="shared" ref="D90:I90" si="39">SUM(D91:D93)</f>
        <v>310000</v>
      </c>
      <c r="E90" s="26">
        <f t="shared" si="39"/>
        <v>360000</v>
      </c>
      <c r="F90" s="26">
        <f t="shared" si="39"/>
        <v>0</v>
      </c>
      <c r="G90" s="26">
        <f t="shared" si="39"/>
        <v>6500.0040399999998</v>
      </c>
      <c r="H90" s="26">
        <f t="shared" si="39"/>
        <v>0</v>
      </c>
      <c r="I90" s="26">
        <f t="shared" si="39"/>
        <v>6500.0040399999998</v>
      </c>
    </row>
    <row r="91" spans="2:9" x14ac:dyDescent="0.25">
      <c r="B91" s="48" t="s">
        <v>139</v>
      </c>
      <c r="C91" s="49" t="s">
        <v>140</v>
      </c>
      <c r="D91" s="44">
        <v>50000</v>
      </c>
      <c r="E91" s="44">
        <v>100000</v>
      </c>
      <c r="F91" s="44">
        <v>0</v>
      </c>
      <c r="G91" s="45">
        <v>0</v>
      </c>
      <c r="H91" s="45">
        <v>0</v>
      </c>
      <c r="I91" s="33">
        <f t="shared" ref="I91:I93" si="40">SUM(F91:H91)</f>
        <v>0</v>
      </c>
    </row>
    <row r="92" spans="2:9" x14ac:dyDescent="0.25">
      <c r="B92" s="65" t="s">
        <v>141</v>
      </c>
      <c r="C92" s="66" t="s">
        <v>142</v>
      </c>
      <c r="D92" s="44">
        <v>210000</v>
      </c>
      <c r="E92" s="44">
        <v>210000</v>
      </c>
      <c r="F92" s="44">
        <v>0</v>
      </c>
      <c r="G92" s="45">
        <v>6500.0040399999998</v>
      </c>
      <c r="H92" s="45">
        <v>0</v>
      </c>
      <c r="I92" s="33">
        <f t="shared" si="40"/>
        <v>6500.0040399999998</v>
      </c>
    </row>
    <row r="93" spans="2:9" x14ac:dyDescent="0.25">
      <c r="B93" s="65" t="s">
        <v>143</v>
      </c>
      <c r="C93" s="66" t="s">
        <v>144</v>
      </c>
      <c r="D93" s="44">
        <v>50000</v>
      </c>
      <c r="E93" s="44">
        <v>50000</v>
      </c>
      <c r="F93" s="71">
        <v>0</v>
      </c>
      <c r="G93" s="71">
        <v>0</v>
      </c>
      <c r="H93" s="45">
        <v>0</v>
      </c>
      <c r="I93" s="33">
        <f t="shared" si="40"/>
        <v>0</v>
      </c>
    </row>
    <row r="94" spans="2:9" x14ac:dyDescent="0.25">
      <c r="B94" s="50">
        <v>232</v>
      </c>
      <c r="C94" s="51" t="s">
        <v>145</v>
      </c>
      <c r="D94" s="21">
        <f>D95+D96+D97+D98</f>
        <v>350000</v>
      </c>
      <c r="E94" s="21">
        <f>E95+E96+E97+E98</f>
        <v>700000</v>
      </c>
      <c r="F94" s="21">
        <f>SUM(F95:F98)</f>
        <v>0</v>
      </c>
      <c r="G94" s="22">
        <f>SUM(G95:G98)</f>
        <v>60409.9997</v>
      </c>
      <c r="H94" s="22">
        <f>SUM(H95:H98)</f>
        <v>9500.0030000000006</v>
      </c>
      <c r="I94" s="21">
        <f>SUM(I95:I98)</f>
        <v>69910.002699999997</v>
      </c>
    </row>
    <row r="95" spans="2:9" x14ac:dyDescent="0.25">
      <c r="B95" s="65" t="s">
        <v>146</v>
      </c>
      <c r="C95" s="49" t="s">
        <v>147</v>
      </c>
      <c r="D95" s="44">
        <v>50000</v>
      </c>
      <c r="E95" s="44">
        <v>50000</v>
      </c>
      <c r="F95" s="44">
        <v>0</v>
      </c>
      <c r="G95" s="45">
        <v>0</v>
      </c>
      <c r="H95" s="45">
        <v>0</v>
      </c>
      <c r="I95" s="33">
        <f t="shared" ref="I95:I98" si="41">SUM(F95:H95)</f>
        <v>0</v>
      </c>
    </row>
    <row r="96" spans="2:9" x14ac:dyDescent="0.25">
      <c r="B96" s="65" t="s">
        <v>148</v>
      </c>
      <c r="C96" s="49" t="s">
        <v>149</v>
      </c>
      <c r="D96" s="44">
        <v>50000</v>
      </c>
      <c r="E96" s="44">
        <v>50000</v>
      </c>
      <c r="F96" s="44">
        <v>0</v>
      </c>
      <c r="G96" s="45">
        <v>0</v>
      </c>
      <c r="H96" s="45">
        <v>0</v>
      </c>
      <c r="I96" s="33">
        <f t="shared" si="41"/>
        <v>0</v>
      </c>
    </row>
    <row r="97" spans="2:9" x14ac:dyDescent="0.25">
      <c r="B97" s="48" t="s">
        <v>150</v>
      </c>
      <c r="C97" s="49" t="s">
        <v>151</v>
      </c>
      <c r="D97" s="44">
        <v>200000</v>
      </c>
      <c r="E97" s="44">
        <v>500000</v>
      </c>
      <c r="F97" s="44">
        <v>0</v>
      </c>
      <c r="G97" s="45">
        <v>60409.9997</v>
      </c>
      <c r="H97" s="45">
        <v>9500.0030000000006</v>
      </c>
      <c r="I97" s="33">
        <f t="shared" si="41"/>
        <v>69910.002699999997</v>
      </c>
    </row>
    <row r="98" spans="2:9" x14ac:dyDescent="0.25">
      <c r="B98" s="65" t="s">
        <v>152</v>
      </c>
      <c r="C98" s="49" t="s">
        <v>153</v>
      </c>
      <c r="D98" s="44">
        <v>50000</v>
      </c>
      <c r="E98" s="44">
        <v>100000</v>
      </c>
      <c r="F98" s="44">
        <v>0</v>
      </c>
      <c r="G98" s="45">
        <v>0</v>
      </c>
      <c r="H98" s="45">
        <v>0</v>
      </c>
      <c r="I98" s="33">
        <f t="shared" si="41"/>
        <v>0</v>
      </c>
    </row>
    <row r="99" spans="2:9" x14ac:dyDescent="0.25">
      <c r="B99" s="50">
        <v>233</v>
      </c>
      <c r="C99" s="56" t="s">
        <v>154</v>
      </c>
      <c r="D99" s="21">
        <f>D100+D101+D102+D103+D104</f>
        <v>1540000</v>
      </c>
      <c r="E99" s="21">
        <f>E100+E101+E102+E103+E104</f>
        <v>3200000</v>
      </c>
      <c r="F99" s="57">
        <f>SUM(F100:F104)</f>
        <v>0</v>
      </c>
      <c r="G99" s="58">
        <f>SUM(G100:G104)</f>
        <v>196977.37999999998</v>
      </c>
      <c r="H99" s="58">
        <f>SUM(H100:H104)</f>
        <v>70191.996199999994</v>
      </c>
      <c r="I99" s="57">
        <f>SUM(I100:I104)</f>
        <v>267169.3762</v>
      </c>
    </row>
    <row r="100" spans="2:9" x14ac:dyDescent="0.25">
      <c r="B100" s="48" t="s">
        <v>155</v>
      </c>
      <c r="C100" s="49" t="s">
        <v>156</v>
      </c>
      <c r="D100" s="44">
        <v>500000</v>
      </c>
      <c r="E100" s="44">
        <v>1000000</v>
      </c>
      <c r="F100" s="44">
        <v>0</v>
      </c>
      <c r="G100" s="45">
        <v>0</v>
      </c>
      <c r="H100" s="45">
        <v>0</v>
      </c>
      <c r="I100" s="33">
        <f t="shared" ref="I100:I104" si="42">SUM(F100:H100)</f>
        <v>0</v>
      </c>
    </row>
    <row r="101" spans="2:9" x14ac:dyDescent="0.25">
      <c r="B101" s="48" t="s">
        <v>157</v>
      </c>
      <c r="C101" s="70" t="s">
        <v>158</v>
      </c>
      <c r="D101" s="44">
        <v>500000</v>
      </c>
      <c r="E101" s="44">
        <v>900000</v>
      </c>
      <c r="F101" s="44">
        <v>0</v>
      </c>
      <c r="G101" s="45">
        <v>1085.5763999999999</v>
      </c>
      <c r="H101" s="45">
        <v>69306.996199999994</v>
      </c>
      <c r="I101" s="33">
        <f t="shared" si="42"/>
        <v>70392.5726</v>
      </c>
    </row>
    <row r="102" spans="2:9" x14ac:dyDescent="0.25">
      <c r="B102" s="48" t="s">
        <v>159</v>
      </c>
      <c r="C102" s="49" t="s">
        <v>160</v>
      </c>
      <c r="D102" s="44">
        <v>400000</v>
      </c>
      <c r="E102" s="44">
        <v>800000</v>
      </c>
      <c r="F102" s="44">
        <v>0</v>
      </c>
      <c r="G102" s="45">
        <v>190227.8</v>
      </c>
      <c r="H102" s="45">
        <v>885</v>
      </c>
      <c r="I102" s="33">
        <f t="shared" si="42"/>
        <v>191112.8</v>
      </c>
    </row>
    <row r="103" spans="2:9" x14ac:dyDescent="0.25">
      <c r="B103" s="48" t="s">
        <v>161</v>
      </c>
      <c r="C103" s="49" t="s">
        <v>162</v>
      </c>
      <c r="D103" s="44">
        <v>100000</v>
      </c>
      <c r="E103" s="44">
        <v>400000</v>
      </c>
      <c r="F103" s="44">
        <v>0</v>
      </c>
      <c r="G103" s="45">
        <v>5664.0036</v>
      </c>
      <c r="H103" s="45">
        <v>0</v>
      </c>
      <c r="I103" s="33">
        <f t="shared" si="42"/>
        <v>5664.0036</v>
      </c>
    </row>
    <row r="104" spans="2:9" x14ac:dyDescent="0.25">
      <c r="B104" s="65" t="s">
        <v>163</v>
      </c>
      <c r="C104" s="49" t="s">
        <v>164</v>
      </c>
      <c r="D104" s="44">
        <v>40000</v>
      </c>
      <c r="E104" s="44">
        <v>100000</v>
      </c>
      <c r="F104" s="44">
        <v>0</v>
      </c>
      <c r="G104" s="45">
        <v>0</v>
      </c>
      <c r="H104" s="45">
        <v>0</v>
      </c>
      <c r="I104" s="33">
        <f t="shared" si="42"/>
        <v>0</v>
      </c>
    </row>
    <row r="105" spans="2:9" x14ac:dyDescent="0.25">
      <c r="B105" s="50">
        <v>234</v>
      </c>
      <c r="C105" s="51" t="s">
        <v>165</v>
      </c>
      <c r="D105" s="21">
        <f t="shared" ref="D105:I105" si="43">+D106</f>
        <v>100000</v>
      </c>
      <c r="E105" s="21">
        <f t="shared" si="43"/>
        <v>200000</v>
      </c>
      <c r="F105" s="21">
        <f t="shared" si="43"/>
        <v>0</v>
      </c>
      <c r="G105" s="22">
        <f t="shared" si="43"/>
        <v>0</v>
      </c>
      <c r="H105" s="58">
        <f>+H106</f>
        <v>0</v>
      </c>
      <c r="I105" s="21">
        <f t="shared" si="43"/>
        <v>0</v>
      </c>
    </row>
    <row r="106" spans="2:9" x14ac:dyDescent="0.25">
      <c r="B106" s="65" t="s">
        <v>166</v>
      </c>
      <c r="C106" s="66" t="s">
        <v>167</v>
      </c>
      <c r="D106" s="44">
        <v>100000</v>
      </c>
      <c r="E106" s="44">
        <v>200000</v>
      </c>
      <c r="F106" s="44">
        <v>0</v>
      </c>
      <c r="G106" s="45">
        <v>0</v>
      </c>
      <c r="H106" s="45">
        <v>0</v>
      </c>
      <c r="I106" s="33">
        <f t="shared" ref="I106" si="44">SUM(F106:H106)</f>
        <v>0</v>
      </c>
    </row>
    <row r="107" spans="2:9" x14ac:dyDescent="0.25">
      <c r="B107" s="50">
        <v>235</v>
      </c>
      <c r="C107" s="56" t="s">
        <v>168</v>
      </c>
      <c r="D107" s="21">
        <f>D108+D109+D110+D111</f>
        <v>410000</v>
      </c>
      <c r="E107" s="21">
        <f>E108+E109+E110+E111</f>
        <v>2550000</v>
      </c>
      <c r="F107" s="57">
        <f>+F108+F109+F110+F111</f>
        <v>0</v>
      </c>
      <c r="G107" s="58">
        <f>+G108+G109+G110+G111</f>
        <v>0</v>
      </c>
      <c r="H107" s="58">
        <f>SUM(H108:H111)</f>
        <v>1290.0114000000001</v>
      </c>
      <c r="I107" s="57">
        <f>+I108+I109+I110+I111</f>
        <v>1290.0114000000001</v>
      </c>
    </row>
    <row r="108" spans="2:9" x14ac:dyDescent="0.25">
      <c r="B108" s="65" t="s">
        <v>169</v>
      </c>
      <c r="C108" s="66" t="s">
        <v>170</v>
      </c>
      <c r="D108" s="44">
        <v>10000</v>
      </c>
      <c r="E108" s="44">
        <v>50000</v>
      </c>
      <c r="F108" s="44">
        <v>0</v>
      </c>
      <c r="G108" s="45">
        <v>0</v>
      </c>
      <c r="H108" s="45">
        <v>0</v>
      </c>
      <c r="I108" s="33">
        <f t="shared" ref="I108:I111" si="45">SUM(F108:H108)</f>
        <v>0</v>
      </c>
    </row>
    <row r="109" spans="2:9" x14ac:dyDescent="0.25">
      <c r="B109" s="48" t="s">
        <v>171</v>
      </c>
      <c r="C109" s="49" t="s">
        <v>172</v>
      </c>
      <c r="D109" s="44">
        <v>200000</v>
      </c>
      <c r="E109" s="44">
        <v>1900000</v>
      </c>
      <c r="F109" s="44">
        <v>0</v>
      </c>
      <c r="G109" s="45">
        <v>0</v>
      </c>
      <c r="H109" s="45">
        <v>0</v>
      </c>
      <c r="I109" s="33">
        <f t="shared" si="45"/>
        <v>0</v>
      </c>
    </row>
    <row r="110" spans="2:9" x14ac:dyDescent="0.25">
      <c r="B110" s="48" t="s">
        <v>173</v>
      </c>
      <c r="C110" s="49" t="s">
        <v>174</v>
      </c>
      <c r="D110" s="44">
        <v>50000</v>
      </c>
      <c r="E110" s="44">
        <v>100000</v>
      </c>
      <c r="F110" s="44">
        <v>0</v>
      </c>
      <c r="G110" s="45">
        <v>0</v>
      </c>
      <c r="H110" s="45">
        <v>0</v>
      </c>
      <c r="I110" s="33">
        <f t="shared" si="45"/>
        <v>0</v>
      </c>
    </row>
    <row r="111" spans="2:9" x14ac:dyDescent="0.25">
      <c r="B111" s="48" t="s">
        <v>175</v>
      </c>
      <c r="C111" s="49" t="s">
        <v>176</v>
      </c>
      <c r="D111" s="44">
        <v>150000</v>
      </c>
      <c r="E111" s="44">
        <v>500000</v>
      </c>
      <c r="F111" s="44">
        <v>0</v>
      </c>
      <c r="G111" s="45">
        <v>0</v>
      </c>
      <c r="H111" s="45">
        <v>1290.0114000000001</v>
      </c>
      <c r="I111" s="33">
        <f t="shared" si="45"/>
        <v>1290.0114000000001</v>
      </c>
    </row>
    <row r="112" spans="2:9" ht="25.5" x14ac:dyDescent="0.25">
      <c r="B112" s="50">
        <v>236</v>
      </c>
      <c r="C112" s="56" t="s">
        <v>177</v>
      </c>
      <c r="D112" s="21">
        <f t="shared" ref="D112:I112" si="46">+D113+D117+D121+D123+D126</f>
        <v>208920</v>
      </c>
      <c r="E112" s="21">
        <f t="shared" si="46"/>
        <v>599280</v>
      </c>
      <c r="F112" s="21">
        <f t="shared" si="46"/>
        <v>0</v>
      </c>
      <c r="G112" s="22">
        <f t="shared" si="46"/>
        <v>129064.60212</v>
      </c>
      <c r="H112" s="22">
        <f t="shared" si="46"/>
        <v>46012.989619999993</v>
      </c>
      <c r="I112" s="21">
        <f t="shared" si="46"/>
        <v>175077.59173999997</v>
      </c>
    </row>
    <row r="113" spans="2:9" ht="25.5" x14ac:dyDescent="0.25">
      <c r="B113" s="68">
        <v>2361</v>
      </c>
      <c r="C113" s="72" t="s">
        <v>178</v>
      </c>
      <c r="D113" s="26">
        <f t="shared" ref="D113:I113" si="47">SUM(D114:D116)</f>
        <v>0</v>
      </c>
      <c r="E113" s="26">
        <f t="shared" si="47"/>
        <v>0</v>
      </c>
      <c r="F113" s="26">
        <f t="shared" si="47"/>
        <v>0</v>
      </c>
      <c r="G113" s="27">
        <f t="shared" si="47"/>
        <v>0</v>
      </c>
      <c r="H113" s="27">
        <f t="shared" ref="H113" si="48">SUM(H114:H116)</f>
        <v>0</v>
      </c>
      <c r="I113" s="26">
        <f t="shared" si="47"/>
        <v>0</v>
      </c>
    </row>
    <row r="114" spans="2:9" x14ac:dyDescent="0.25">
      <c r="B114" s="48" t="s">
        <v>179</v>
      </c>
      <c r="C114" s="49" t="s">
        <v>180</v>
      </c>
      <c r="D114" s="44">
        <v>0</v>
      </c>
      <c r="E114" s="44">
        <v>0</v>
      </c>
      <c r="F114" s="44">
        <f t="shared" ref="F114:H116" si="49">+E114/4</f>
        <v>0</v>
      </c>
      <c r="G114" s="45">
        <f t="shared" si="49"/>
        <v>0</v>
      </c>
      <c r="H114" s="45">
        <f t="shared" si="49"/>
        <v>0</v>
      </c>
      <c r="I114" s="33">
        <f t="shared" ref="I114:I116" si="50">SUM(F114:H114)</f>
        <v>0</v>
      </c>
    </row>
    <row r="115" spans="2:9" x14ac:dyDescent="0.25">
      <c r="B115" s="48" t="s">
        <v>181</v>
      </c>
      <c r="C115" s="49" t="s">
        <v>182</v>
      </c>
      <c r="D115" s="44">
        <v>0</v>
      </c>
      <c r="E115" s="44">
        <v>0</v>
      </c>
      <c r="F115" s="44">
        <f t="shared" si="49"/>
        <v>0</v>
      </c>
      <c r="G115" s="45">
        <f t="shared" si="49"/>
        <v>0</v>
      </c>
      <c r="H115" s="45">
        <f t="shared" si="49"/>
        <v>0</v>
      </c>
      <c r="I115" s="33">
        <f t="shared" si="50"/>
        <v>0</v>
      </c>
    </row>
    <row r="116" spans="2:9" x14ac:dyDescent="0.25">
      <c r="B116" s="48" t="s">
        <v>183</v>
      </c>
      <c r="C116" s="49" t="s">
        <v>184</v>
      </c>
      <c r="D116" s="44">
        <v>0</v>
      </c>
      <c r="E116" s="44">
        <v>0</v>
      </c>
      <c r="F116" s="44">
        <f t="shared" si="49"/>
        <v>0</v>
      </c>
      <c r="G116" s="45">
        <f t="shared" si="49"/>
        <v>0</v>
      </c>
      <c r="H116" s="45">
        <f t="shared" si="49"/>
        <v>0</v>
      </c>
      <c r="I116" s="33">
        <f t="shared" si="50"/>
        <v>0</v>
      </c>
    </row>
    <row r="117" spans="2:9" x14ac:dyDescent="0.25">
      <c r="B117" s="68">
        <v>2362</v>
      </c>
      <c r="C117" s="69" t="s">
        <v>185</v>
      </c>
      <c r="D117" s="26">
        <f t="shared" ref="D117:I117" si="51">SUM(D118:D120)</f>
        <v>0</v>
      </c>
      <c r="E117" s="26">
        <f t="shared" si="51"/>
        <v>0</v>
      </c>
      <c r="F117" s="26">
        <f t="shared" si="51"/>
        <v>0</v>
      </c>
      <c r="G117" s="27">
        <f t="shared" si="51"/>
        <v>1350</v>
      </c>
      <c r="H117" s="27">
        <f t="shared" si="51"/>
        <v>0</v>
      </c>
      <c r="I117" s="26">
        <f t="shared" si="51"/>
        <v>1350</v>
      </c>
    </row>
    <row r="118" spans="2:9" x14ac:dyDescent="0.25">
      <c r="B118" s="48" t="s">
        <v>186</v>
      </c>
      <c r="C118" s="49" t="s">
        <v>187</v>
      </c>
      <c r="D118" s="44">
        <v>0</v>
      </c>
      <c r="E118" s="44">
        <v>0</v>
      </c>
      <c r="F118" s="44">
        <f>+E118/4</f>
        <v>0</v>
      </c>
      <c r="G118" s="45">
        <v>1350</v>
      </c>
      <c r="H118" s="45">
        <v>0</v>
      </c>
      <c r="I118" s="33">
        <f t="shared" ref="I118:I120" si="52">SUM(F118:H118)</f>
        <v>1350</v>
      </c>
    </row>
    <row r="119" spans="2:9" x14ac:dyDescent="0.25">
      <c r="B119" s="48" t="s">
        <v>188</v>
      </c>
      <c r="C119" s="49" t="s">
        <v>189</v>
      </c>
      <c r="D119" s="44">
        <v>0</v>
      </c>
      <c r="E119" s="44">
        <v>0</v>
      </c>
      <c r="F119" s="44">
        <f>+E119/4</f>
        <v>0</v>
      </c>
      <c r="G119" s="45">
        <f>+F119/4</f>
        <v>0</v>
      </c>
      <c r="H119" s="45">
        <f>+G119/4</f>
        <v>0</v>
      </c>
      <c r="I119" s="33">
        <f t="shared" si="52"/>
        <v>0</v>
      </c>
    </row>
    <row r="120" spans="2:9" x14ac:dyDescent="0.25">
      <c r="B120" s="48" t="s">
        <v>190</v>
      </c>
      <c r="C120" s="49" t="s">
        <v>191</v>
      </c>
      <c r="D120" s="44">
        <v>0</v>
      </c>
      <c r="E120" s="44">
        <v>0</v>
      </c>
      <c r="F120" s="44">
        <f>+E120/4</f>
        <v>0</v>
      </c>
      <c r="G120" s="45">
        <f>+F120/4</f>
        <v>0</v>
      </c>
      <c r="H120" s="45">
        <f>+G120/4</f>
        <v>0</v>
      </c>
      <c r="I120" s="33">
        <f t="shared" si="52"/>
        <v>0</v>
      </c>
    </row>
    <row r="121" spans="2:9" x14ac:dyDescent="0.25">
      <c r="B121" s="68">
        <v>2363</v>
      </c>
      <c r="C121" s="69" t="s">
        <v>192</v>
      </c>
      <c r="D121" s="73">
        <f>SUM(D122:D122)</f>
        <v>109640</v>
      </c>
      <c r="E121" s="73">
        <f t="shared" ref="E121:I121" si="53">SUM(E122:E122)</f>
        <v>500000</v>
      </c>
      <c r="F121" s="73">
        <f t="shared" si="53"/>
        <v>0</v>
      </c>
      <c r="G121" s="73">
        <f t="shared" si="53"/>
        <v>127714.60212</v>
      </c>
      <c r="H121" s="73">
        <f t="shared" si="53"/>
        <v>34471.539419999994</v>
      </c>
      <c r="I121" s="73">
        <f t="shared" si="53"/>
        <v>162186.14153999998</v>
      </c>
    </row>
    <row r="122" spans="2:9" x14ac:dyDescent="0.25">
      <c r="B122" s="48" t="s">
        <v>193</v>
      </c>
      <c r="C122" s="49" t="s">
        <v>194</v>
      </c>
      <c r="D122" s="44">
        <v>109640</v>
      </c>
      <c r="E122" s="44">
        <v>500000</v>
      </c>
      <c r="F122" s="44">
        <v>0</v>
      </c>
      <c r="G122" s="45">
        <v>127714.60212</v>
      </c>
      <c r="H122" s="45">
        <v>34471.539419999994</v>
      </c>
      <c r="I122" s="33">
        <f t="shared" ref="I122" si="54">SUM(F122:H122)</f>
        <v>162186.14153999998</v>
      </c>
    </row>
    <row r="123" spans="2:9" x14ac:dyDescent="0.25">
      <c r="B123" s="68">
        <v>2364</v>
      </c>
      <c r="C123" s="69" t="s">
        <v>195</v>
      </c>
      <c r="D123" s="73">
        <f>SUM(D124:D125)</f>
        <v>24640</v>
      </c>
      <c r="E123" s="73">
        <f>SUM(E124:E125)</f>
        <v>24640</v>
      </c>
      <c r="F123" s="73">
        <f>+F124+F125</f>
        <v>0</v>
      </c>
      <c r="G123" s="74">
        <f>+G124+G125</f>
        <v>0</v>
      </c>
      <c r="H123" s="74">
        <f>+H124+H125</f>
        <v>3441.4463999999998</v>
      </c>
      <c r="I123" s="73">
        <f>+I124+I125</f>
        <v>3441.4463999999998</v>
      </c>
    </row>
    <row r="124" spans="2:9" x14ac:dyDescent="0.25">
      <c r="B124" s="48" t="s">
        <v>196</v>
      </c>
      <c r="C124" s="49" t="s">
        <v>197</v>
      </c>
      <c r="D124" s="44">
        <v>24640</v>
      </c>
      <c r="E124" s="44">
        <v>24640</v>
      </c>
      <c r="F124" s="44">
        <v>0</v>
      </c>
      <c r="G124" s="45">
        <v>0</v>
      </c>
      <c r="H124" s="45">
        <v>3441.4463999999998</v>
      </c>
      <c r="I124" s="33">
        <f t="shared" ref="I124:I125" si="55">SUM(F124:H124)</f>
        <v>3441.4463999999998</v>
      </c>
    </row>
    <row r="125" spans="2:9" x14ac:dyDescent="0.25">
      <c r="B125" s="48" t="s">
        <v>198</v>
      </c>
      <c r="C125" s="49" t="s">
        <v>199</v>
      </c>
      <c r="D125" s="44">
        <v>0</v>
      </c>
      <c r="E125" s="44">
        <v>0</v>
      </c>
      <c r="F125" s="44">
        <f>+E125/4</f>
        <v>0</v>
      </c>
      <c r="G125" s="45">
        <f>+F125/4</f>
        <v>0</v>
      </c>
      <c r="H125" s="45">
        <f>+G125/4</f>
        <v>0</v>
      </c>
      <c r="I125" s="33">
        <f t="shared" si="55"/>
        <v>0</v>
      </c>
    </row>
    <row r="126" spans="2:9" x14ac:dyDescent="0.25">
      <c r="B126" s="68">
        <v>2369</v>
      </c>
      <c r="C126" s="69" t="s">
        <v>200</v>
      </c>
      <c r="D126" s="73">
        <f t="shared" ref="D126:I126" si="56">+D127</f>
        <v>74640</v>
      </c>
      <c r="E126" s="73">
        <f t="shared" si="56"/>
        <v>74640</v>
      </c>
      <c r="F126" s="73">
        <f t="shared" si="56"/>
        <v>0</v>
      </c>
      <c r="G126" s="74">
        <f t="shared" si="56"/>
        <v>0</v>
      </c>
      <c r="H126" s="74">
        <f t="shared" si="56"/>
        <v>8100.0037999999995</v>
      </c>
      <c r="I126" s="73">
        <f t="shared" si="56"/>
        <v>8100.0037999999995</v>
      </c>
    </row>
    <row r="127" spans="2:9" x14ac:dyDescent="0.25">
      <c r="B127" s="65" t="s">
        <v>201</v>
      </c>
      <c r="C127" s="66" t="s">
        <v>202</v>
      </c>
      <c r="D127" s="75">
        <v>74640</v>
      </c>
      <c r="E127" s="75">
        <v>74640</v>
      </c>
      <c r="F127" s="44">
        <v>0</v>
      </c>
      <c r="G127" s="45">
        <v>0</v>
      </c>
      <c r="H127" s="45">
        <v>8100.0037999999995</v>
      </c>
      <c r="I127" s="33">
        <f t="shared" ref="I127" si="57">SUM(F127:H127)</f>
        <v>8100.0037999999995</v>
      </c>
    </row>
    <row r="128" spans="2:9" ht="25.5" x14ac:dyDescent="0.25">
      <c r="B128" s="50">
        <v>237</v>
      </c>
      <c r="C128" s="56" t="s">
        <v>203</v>
      </c>
      <c r="D128" s="21">
        <f>D129+D133</f>
        <v>10690000</v>
      </c>
      <c r="E128" s="21">
        <f>E129+E133</f>
        <v>27147623</v>
      </c>
      <c r="F128" s="57">
        <f>+F129+F133</f>
        <v>1072663.8500000001</v>
      </c>
      <c r="G128" s="58">
        <f>+G129+G133</f>
        <v>1130826.24</v>
      </c>
      <c r="H128" s="58">
        <f>+H129+H133</f>
        <v>1131967.6956</v>
      </c>
      <c r="I128" s="57">
        <f>+I129+I133</f>
        <v>3335457.7856000005</v>
      </c>
    </row>
    <row r="129" spans="2:9" x14ac:dyDescent="0.25">
      <c r="B129" s="68">
        <v>2371</v>
      </c>
      <c r="C129" s="69" t="s">
        <v>204</v>
      </c>
      <c r="D129" s="73">
        <f t="shared" ref="D129:I129" si="58">SUM(D130:D132)</f>
        <v>10490000</v>
      </c>
      <c r="E129" s="73">
        <f t="shared" si="58"/>
        <v>25947623</v>
      </c>
      <c r="F129" s="76">
        <f t="shared" si="58"/>
        <v>1072663.8500000001</v>
      </c>
      <c r="G129" s="77">
        <f t="shared" si="58"/>
        <v>1130826.24</v>
      </c>
      <c r="H129" s="77">
        <f t="shared" si="58"/>
        <v>1101527.31</v>
      </c>
      <c r="I129" s="73">
        <f t="shared" si="58"/>
        <v>3305017.4000000004</v>
      </c>
    </row>
    <row r="130" spans="2:9" x14ac:dyDescent="0.25">
      <c r="B130" s="48" t="s">
        <v>205</v>
      </c>
      <c r="C130" s="49" t="s">
        <v>206</v>
      </c>
      <c r="D130" s="44">
        <v>5100000</v>
      </c>
      <c r="E130" s="44">
        <v>12323811.5</v>
      </c>
      <c r="F130" s="44">
        <v>514192.17499999999</v>
      </c>
      <c r="G130" s="45">
        <v>534406.86</v>
      </c>
      <c r="H130" s="45">
        <v>529401</v>
      </c>
      <c r="I130" s="33">
        <f t="shared" ref="I130:I132" si="59">SUM(F130:H130)</f>
        <v>1578000.0349999999</v>
      </c>
    </row>
    <row r="131" spans="2:9" x14ac:dyDescent="0.25">
      <c r="B131" s="48" t="s">
        <v>207</v>
      </c>
      <c r="C131" s="49" t="s">
        <v>208</v>
      </c>
      <c r="D131" s="44">
        <v>4090000</v>
      </c>
      <c r="E131" s="44">
        <v>12323811.5</v>
      </c>
      <c r="F131" s="44">
        <v>558471.67500000005</v>
      </c>
      <c r="G131" s="45">
        <v>596419.38</v>
      </c>
      <c r="H131" s="45">
        <v>572126.31000000006</v>
      </c>
      <c r="I131" s="33">
        <f t="shared" si="59"/>
        <v>1727017.3650000002</v>
      </c>
    </row>
    <row r="132" spans="2:9" x14ac:dyDescent="0.25">
      <c r="B132" s="48" t="s">
        <v>209</v>
      </c>
      <c r="C132" s="49" t="s">
        <v>210</v>
      </c>
      <c r="D132" s="44">
        <v>1300000</v>
      </c>
      <c r="E132" s="44">
        <v>1300000</v>
      </c>
      <c r="F132" s="44">
        <v>0</v>
      </c>
      <c r="G132" s="45">
        <v>0</v>
      </c>
      <c r="H132" s="45">
        <v>0</v>
      </c>
      <c r="I132" s="33">
        <f t="shared" si="59"/>
        <v>0</v>
      </c>
    </row>
    <row r="133" spans="2:9" x14ac:dyDescent="0.25">
      <c r="B133" s="68">
        <v>2372</v>
      </c>
      <c r="C133" s="69" t="s">
        <v>211</v>
      </c>
      <c r="D133" s="73">
        <f t="shared" ref="D133:I133" si="60">+D134</f>
        <v>200000</v>
      </c>
      <c r="E133" s="73">
        <f t="shared" si="60"/>
        <v>1200000</v>
      </c>
      <c r="F133" s="73">
        <f t="shared" si="60"/>
        <v>0</v>
      </c>
      <c r="G133" s="74">
        <f t="shared" si="60"/>
        <v>0</v>
      </c>
      <c r="H133" s="74">
        <f t="shared" si="60"/>
        <v>30440.385600000001</v>
      </c>
      <c r="I133" s="73">
        <f t="shared" si="60"/>
        <v>30440.385600000001</v>
      </c>
    </row>
    <row r="134" spans="2:9" x14ac:dyDescent="0.25">
      <c r="B134" s="65" t="s">
        <v>212</v>
      </c>
      <c r="C134" s="67" t="s">
        <v>213</v>
      </c>
      <c r="D134" s="75">
        <v>200000</v>
      </c>
      <c r="E134" s="75">
        <v>1200000</v>
      </c>
      <c r="F134" s="44">
        <v>0</v>
      </c>
      <c r="G134" s="45">
        <v>0</v>
      </c>
      <c r="H134" s="45">
        <v>30440.385600000001</v>
      </c>
      <c r="I134" s="33">
        <f t="shared" ref="I134" si="61">SUM(F134:H134)</f>
        <v>30440.385600000001</v>
      </c>
    </row>
    <row r="135" spans="2:9" x14ac:dyDescent="0.25">
      <c r="B135" s="50">
        <v>239</v>
      </c>
      <c r="C135" s="56" t="s">
        <v>214</v>
      </c>
      <c r="D135" s="21">
        <f t="shared" ref="D135:I135" si="62">SUM(D136:D141)</f>
        <v>3425000</v>
      </c>
      <c r="E135" s="21">
        <f t="shared" si="62"/>
        <v>4825000</v>
      </c>
      <c r="F135" s="21">
        <f t="shared" si="62"/>
        <v>6568.25</v>
      </c>
      <c r="G135" s="22">
        <f t="shared" si="62"/>
        <v>332501.66821999999</v>
      </c>
      <c r="H135" s="22">
        <f t="shared" si="62"/>
        <v>1045622.7422000001</v>
      </c>
      <c r="I135" s="21">
        <f t="shared" si="62"/>
        <v>1384692.6604200001</v>
      </c>
    </row>
    <row r="136" spans="2:9" x14ac:dyDescent="0.25">
      <c r="B136" s="48" t="s">
        <v>215</v>
      </c>
      <c r="C136" s="64" t="s">
        <v>216</v>
      </c>
      <c r="D136" s="44">
        <v>300000</v>
      </c>
      <c r="E136" s="44">
        <v>500000</v>
      </c>
      <c r="F136" s="44">
        <v>439.79999999999995</v>
      </c>
      <c r="G136" s="45">
        <v>21406.004999999997</v>
      </c>
      <c r="H136" s="45">
        <v>15222.4084</v>
      </c>
      <c r="I136" s="33">
        <f t="shared" ref="I136:I141" si="63">SUM(F136:H136)</f>
        <v>37068.213399999993</v>
      </c>
    </row>
    <row r="137" spans="2:9" x14ac:dyDescent="0.25">
      <c r="B137" s="48" t="s">
        <v>217</v>
      </c>
      <c r="C137" s="64" t="s">
        <v>218</v>
      </c>
      <c r="D137" s="44">
        <v>2300000</v>
      </c>
      <c r="E137" s="44">
        <v>3500000</v>
      </c>
      <c r="F137" s="44">
        <v>5988.5</v>
      </c>
      <c r="G137" s="45">
        <v>307444.74322</v>
      </c>
      <c r="H137" s="45">
        <v>976400.18260000017</v>
      </c>
      <c r="I137" s="33">
        <f t="shared" si="63"/>
        <v>1289833.4258200002</v>
      </c>
    </row>
    <row r="138" spans="2:9" x14ac:dyDescent="0.25">
      <c r="B138" s="48" t="s">
        <v>219</v>
      </c>
      <c r="C138" s="49" t="s">
        <v>220</v>
      </c>
      <c r="D138" s="44">
        <v>500000</v>
      </c>
      <c r="E138" s="44">
        <v>500000</v>
      </c>
      <c r="F138" s="44">
        <v>0</v>
      </c>
      <c r="G138" s="45">
        <v>0</v>
      </c>
      <c r="H138" s="45">
        <v>0</v>
      </c>
      <c r="I138" s="33">
        <f t="shared" si="63"/>
        <v>0</v>
      </c>
    </row>
    <row r="139" spans="2:9" ht="25.5" x14ac:dyDescent="0.25">
      <c r="B139" s="65" t="s">
        <v>221</v>
      </c>
      <c r="C139" s="67" t="s">
        <v>222</v>
      </c>
      <c r="D139" s="75">
        <v>75000</v>
      </c>
      <c r="E139" s="75">
        <v>75000</v>
      </c>
      <c r="F139" s="44">
        <v>0</v>
      </c>
      <c r="G139" s="45">
        <v>0</v>
      </c>
      <c r="H139" s="45">
        <v>0</v>
      </c>
      <c r="I139" s="33">
        <f t="shared" si="63"/>
        <v>0</v>
      </c>
    </row>
    <row r="140" spans="2:9" x14ac:dyDescent="0.25">
      <c r="B140" s="65" t="s">
        <v>223</v>
      </c>
      <c r="C140" s="67" t="s">
        <v>224</v>
      </c>
      <c r="D140" s="75">
        <v>150000</v>
      </c>
      <c r="E140" s="75">
        <v>150000</v>
      </c>
      <c r="F140" s="44">
        <v>139.94999999999999</v>
      </c>
      <c r="G140" s="45">
        <v>0</v>
      </c>
      <c r="H140" s="45">
        <v>5294.6245999999992</v>
      </c>
      <c r="I140" s="33">
        <f t="shared" si="63"/>
        <v>5434.574599999999</v>
      </c>
    </row>
    <row r="141" spans="2:9" x14ac:dyDescent="0.25">
      <c r="B141" s="48" t="s">
        <v>225</v>
      </c>
      <c r="C141" s="64" t="s">
        <v>226</v>
      </c>
      <c r="D141" s="44">
        <v>100000</v>
      </c>
      <c r="E141" s="44">
        <v>100000</v>
      </c>
      <c r="F141" s="44">
        <v>0</v>
      </c>
      <c r="G141" s="45">
        <v>3650.92</v>
      </c>
      <c r="H141" s="45">
        <v>48705.526599999997</v>
      </c>
      <c r="I141" s="33">
        <f t="shared" si="63"/>
        <v>52356.446599999996</v>
      </c>
    </row>
    <row r="142" spans="2:9" x14ac:dyDescent="0.25">
      <c r="B142" s="60">
        <v>24</v>
      </c>
      <c r="C142" s="78" t="s">
        <v>227</v>
      </c>
      <c r="D142" s="17">
        <f t="shared" ref="D142:I142" si="64">+D143+D145</f>
        <v>1754980</v>
      </c>
      <c r="E142" s="17">
        <f t="shared" si="64"/>
        <v>17067547</v>
      </c>
      <c r="F142" s="17">
        <f t="shared" si="64"/>
        <v>0</v>
      </c>
      <c r="G142" s="17">
        <f t="shared" si="64"/>
        <v>0</v>
      </c>
      <c r="H142" s="17">
        <f t="shared" si="64"/>
        <v>0</v>
      </c>
      <c r="I142" s="17">
        <f t="shared" si="64"/>
        <v>0</v>
      </c>
    </row>
    <row r="143" spans="2:9" ht="25.5" x14ac:dyDescent="0.25">
      <c r="B143" s="50">
        <v>241</v>
      </c>
      <c r="C143" s="56" t="s">
        <v>228</v>
      </c>
      <c r="D143" s="21">
        <f t="shared" ref="D143:I143" si="65">+D144</f>
        <v>504980</v>
      </c>
      <c r="E143" s="21">
        <f t="shared" si="65"/>
        <v>7259960</v>
      </c>
      <c r="F143" s="57">
        <f t="shared" si="65"/>
        <v>0</v>
      </c>
      <c r="G143" s="58">
        <f t="shared" si="65"/>
        <v>0</v>
      </c>
      <c r="H143" s="58">
        <f t="shared" si="65"/>
        <v>0</v>
      </c>
      <c r="I143" s="57">
        <f t="shared" si="65"/>
        <v>0</v>
      </c>
    </row>
    <row r="144" spans="2:9" x14ac:dyDescent="0.25">
      <c r="B144" s="48" t="s">
        <v>229</v>
      </c>
      <c r="C144" s="64" t="s">
        <v>230</v>
      </c>
      <c r="D144" s="44">
        <v>504980</v>
      </c>
      <c r="E144" s="44">
        <v>7259960</v>
      </c>
      <c r="F144" s="44">
        <v>0</v>
      </c>
      <c r="G144" s="45">
        <v>0</v>
      </c>
      <c r="H144" s="45">
        <v>0</v>
      </c>
      <c r="I144" s="33">
        <f t="shared" ref="I144" si="66">SUM(F144:H144)</f>
        <v>0</v>
      </c>
    </row>
    <row r="145" spans="2:9" ht="25.5" x14ac:dyDescent="0.25">
      <c r="B145" s="50">
        <v>247</v>
      </c>
      <c r="C145" s="56" t="s">
        <v>231</v>
      </c>
      <c r="D145" s="21">
        <f t="shared" ref="D145:I145" si="67">+D146</f>
        <v>1250000</v>
      </c>
      <c r="E145" s="21">
        <f t="shared" si="67"/>
        <v>9807587</v>
      </c>
      <c r="F145" s="21">
        <f t="shared" si="67"/>
        <v>0</v>
      </c>
      <c r="G145" s="22">
        <f t="shared" si="67"/>
        <v>0</v>
      </c>
      <c r="H145" s="22">
        <f t="shared" si="67"/>
        <v>0</v>
      </c>
      <c r="I145" s="21">
        <f t="shared" si="67"/>
        <v>0</v>
      </c>
    </row>
    <row r="146" spans="2:9" x14ac:dyDescent="0.25">
      <c r="B146" s="65" t="s">
        <v>232</v>
      </c>
      <c r="C146" s="67" t="s">
        <v>233</v>
      </c>
      <c r="D146" s="75">
        <v>1250000</v>
      </c>
      <c r="E146" s="75">
        <v>9807587</v>
      </c>
      <c r="F146" s="44">
        <v>0</v>
      </c>
      <c r="G146" s="45">
        <v>0</v>
      </c>
      <c r="H146" s="45">
        <v>0</v>
      </c>
      <c r="I146" s="33">
        <f t="shared" ref="I146" si="68">SUM(F146:H146)</f>
        <v>0</v>
      </c>
    </row>
    <row r="147" spans="2:9" x14ac:dyDescent="0.25">
      <c r="B147" s="60">
        <v>26</v>
      </c>
      <c r="C147" s="78" t="s">
        <v>234</v>
      </c>
      <c r="D147" s="17">
        <f>D148+D153+D156+D159+D162</f>
        <v>32426100</v>
      </c>
      <c r="E147" s="17">
        <f>E148+E153+E156+E159+E162</f>
        <v>108006466</v>
      </c>
      <c r="F147" s="79">
        <f>+F148+F153+F156+F159+F162</f>
        <v>1153263.8831121132</v>
      </c>
      <c r="G147" s="80">
        <f>+G148+G153+G156+G159+G162</f>
        <v>2885793.0320681049</v>
      </c>
      <c r="H147" s="80">
        <f>+H148+H153+H156+H159+H162</f>
        <v>4850984.2716000006</v>
      </c>
      <c r="I147" s="79">
        <f>+I148+I153+I156+I159+I162</f>
        <v>8890041.186780218</v>
      </c>
    </row>
    <row r="148" spans="2:9" x14ac:dyDescent="0.25">
      <c r="B148" s="50">
        <v>261</v>
      </c>
      <c r="C148" s="56" t="s">
        <v>235</v>
      </c>
      <c r="D148" s="21">
        <f>D149+D150+D151+D152</f>
        <v>22326100</v>
      </c>
      <c r="E148" s="21">
        <f>E149+E150+E151+E152</f>
        <v>47042668</v>
      </c>
      <c r="F148" s="57">
        <f>+F149+F150+F151+F152</f>
        <v>65604.861199999999</v>
      </c>
      <c r="G148" s="58">
        <f>+G149+G150+G151+G152</f>
        <v>0</v>
      </c>
      <c r="H148" s="58">
        <f>+H149+H150+H151+H152</f>
        <v>2485598.787</v>
      </c>
      <c r="I148" s="57">
        <f>+I149+I150+I151+I152</f>
        <v>2551203.6482000002</v>
      </c>
    </row>
    <row r="149" spans="2:9" x14ac:dyDescent="0.25">
      <c r="B149" s="48" t="s">
        <v>236</v>
      </c>
      <c r="C149" s="64" t="s">
        <v>237</v>
      </c>
      <c r="D149" s="44">
        <v>4300000</v>
      </c>
      <c r="E149" s="44">
        <v>24670234</v>
      </c>
      <c r="F149" s="44">
        <v>65604.861199999999</v>
      </c>
      <c r="G149" s="45">
        <v>0</v>
      </c>
      <c r="H149" s="45">
        <v>27999.983999999997</v>
      </c>
      <c r="I149" s="33">
        <f t="shared" ref="I149:I152" si="69">SUM(F149:H149)</f>
        <v>93604.845199999996</v>
      </c>
    </row>
    <row r="150" spans="2:9" x14ac:dyDescent="0.25">
      <c r="B150" s="48" t="s">
        <v>238</v>
      </c>
      <c r="C150" s="64" t="s">
        <v>239</v>
      </c>
      <c r="D150" s="44">
        <v>6600000</v>
      </c>
      <c r="E150" s="44">
        <v>20546334</v>
      </c>
      <c r="F150" s="44">
        <v>0</v>
      </c>
      <c r="G150" s="45">
        <v>0</v>
      </c>
      <c r="H150" s="45">
        <v>1056288.8</v>
      </c>
      <c r="I150" s="33">
        <f t="shared" si="69"/>
        <v>1056288.8</v>
      </c>
    </row>
    <row r="151" spans="2:9" x14ac:dyDescent="0.25">
      <c r="B151" s="48" t="s">
        <v>240</v>
      </c>
      <c r="C151" s="64" t="s">
        <v>241</v>
      </c>
      <c r="D151" s="44">
        <v>226100</v>
      </c>
      <c r="E151" s="44">
        <v>1226100</v>
      </c>
      <c r="F151" s="44">
        <v>0</v>
      </c>
      <c r="G151" s="45">
        <v>0</v>
      </c>
      <c r="H151" s="45">
        <v>1401310.003</v>
      </c>
      <c r="I151" s="33">
        <f t="shared" si="69"/>
        <v>1401310.003</v>
      </c>
    </row>
    <row r="152" spans="2:9" x14ac:dyDescent="0.25">
      <c r="B152" s="48" t="s">
        <v>242</v>
      </c>
      <c r="C152" s="64" t="s">
        <v>243</v>
      </c>
      <c r="D152" s="44">
        <v>11200000</v>
      </c>
      <c r="E152" s="44">
        <v>600000</v>
      </c>
      <c r="F152" s="44">
        <v>0</v>
      </c>
      <c r="G152" s="45">
        <v>0</v>
      </c>
      <c r="H152" s="45">
        <v>0</v>
      </c>
      <c r="I152" s="33">
        <f t="shared" si="69"/>
        <v>0</v>
      </c>
    </row>
    <row r="153" spans="2:9" ht="26.25" x14ac:dyDescent="0.25">
      <c r="B153" s="50">
        <v>262</v>
      </c>
      <c r="C153" s="81" t="s">
        <v>244</v>
      </c>
      <c r="D153" s="21">
        <f>D154+D155</f>
        <v>200000</v>
      </c>
      <c r="E153" s="21">
        <f>E154+E155</f>
        <v>22663798</v>
      </c>
      <c r="F153" s="57">
        <f>+F154+F155</f>
        <v>0</v>
      </c>
      <c r="G153" s="58">
        <f>+G154+G155</f>
        <v>0</v>
      </c>
      <c r="H153" s="58">
        <f>+H154+H155</f>
        <v>0</v>
      </c>
      <c r="I153" s="57">
        <f>+I154+I155</f>
        <v>0</v>
      </c>
    </row>
    <row r="154" spans="2:9" x14ac:dyDescent="0.25">
      <c r="B154" s="48" t="s">
        <v>245</v>
      </c>
      <c r="C154" s="64" t="s">
        <v>246</v>
      </c>
      <c r="D154" s="44">
        <v>100000</v>
      </c>
      <c r="E154" s="44">
        <v>20879532</v>
      </c>
      <c r="F154" s="44">
        <v>0</v>
      </c>
      <c r="G154" s="45">
        <v>0</v>
      </c>
      <c r="H154" s="45">
        <v>0</v>
      </c>
      <c r="I154" s="33">
        <f t="shared" ref="I154:I155" si="70">SUM(F154:H154)</f>
        <v>0</v>
      </c>
    </row>
    <row r="155" spans="2:9" ht="19.5" customHeight="1" x14ac:dyDescent="0.25">
      <c r="B155" s="48" t="s">
        <v>247</v>
      </c>
      <c r="C155" s="82" t="s">
        <v>248</v>
      </c>
      <c r="D155" s="44">
        <v>100000</v>
      </c>
      <c r="E155" s="44">
        <v>1784266</v>
      </c>
      <c r="F155" s="44">
        <v>0</v>
      </c>
      <c r="G155" s="45">
        <v>0</v>
      </c>
      <c r="H155" s="45">
        <v>0</v>
      </c>
      <c r="I155" s="33">
        <f t="shared" si="70"/>
        <v>0</v>
      </c>
    </row>
    <row r="156" spans="2:9" ht="25.5" x14ac:dyDescent="0.25">
      <c r="B156" s="50">
        <v>264</v>
      </c>
      <c r="C156" s="56" t="s">
        <v>249</v>
      </c>
      <c r="D156" s="21">
        <f>D157+D158</f>
        <v>8100000</v>
      </c>
      <c r="E156" s="21">
        <f>E157+E158</f>
        <v>21500000</v>
      </c>
      <c r="F156" s="57">
        <f>+F157+F158</f>
        <v>1087659.0219121133</v>
      </c>
      <c r="G156" s="58">
        <f>+G157+G158</f>
        <v>2216275.2038681051</v>
      </c>
      <c r="H156" s="58">
        <f>+H157+H158</f>
        <v>0</v>
      </c>
      <c r="I156" s="57">
        <f>+I157+I158</f>
        <v>3303934.2257802184</v>
      </c>
    </row>
    <row r="157" spans="2:9" x14ac:dyDescent="0.25">
      <c r="B157" s="65" t="s">
        <v>250</v>
      </c>
      <c r="C157" s="67" t="s">
        <v>251</v>
      </c>
      <c r="D157" s="83">
        <v>8000000</v>
      </c>
      <c r="E157" s="84">
        <v>20400000</v>
      </c>
      <c r="F157" s="44">
        <v>1087659.0219121133</v>
      </c>
      <c r="G157" s="45">
        <v>2216275.2038681051</v>
      </c>
      <c r="H157" s="45">
        <v>0</v>
      </c>
      <c r="I157" s="33">
        <f t="shared" ref="I157:I158" si="71">SUM(F157:H157)</f>
        <v>3303934.2257802184</v>
      </c>
    </row>
    <row r="158" spans="2:9" x14ac:dyDescent="0.25">
      <c r="B158" s="65" t="s">
        <v>252</v>
      </c>
      <c r="C158" s="67" t="s">
        <v>253</v>
      </c>
      <c r="D158" s="83">
        <v>100000</v>
      </c>
      <c r="E158" s="84">
        <v>1100000</v>
      </c>
      <c r="F158" s="44">
        <v>0</v>
      </c>
      <c r="G158" s="45">
        <v>0</v>
      </c>
      <c r="H158" s="45">
        <v>0</v>
      </c>
      <c r="I158" s="33">
        <f t="shared" si="71"/>
        <v>0</v>
      </c>
    </row>
    <row r="159" spans="2:9" x14ac:dyDescent="0.25">
      <c r="B159" s="50">
        <v>265</v>
      </c>
      <c r="C159" s="56" t="s">
        <v>254</v>
      </c>
      <c r="D159" s="21">
        <f>D160+D161</f>
        <v>800000</v>
      </c>
      <c r="E159" s="21">
        <f>E160+E161</f>
        <v>6800000</v>
      </c>
      <c r="F159" s="57">
        <f>+F160+F161</f>
        <v>0</v>
      </c>
      <c r="G159" s="58">
        <f>+G160+G161</f>
        <v>0</v>
      </c>
      <c r="H159" s="58">
        <f>+H160+H161</f>
        <v>0</v>
      </c>
      <c r="I159" s="57">
        <f>+I160+I161</f>
        <v>0</v>
      </c>
    </row>
    <row r="160" spans="2:9" ht="25.5" x14ac:dyDescent="0.25">
      <c r="B160" s="65" t="s">
        <v>255</v>
      </c>
      <c r="C160" s="67" t="s">
        <v>256</v>
      </c>
      <c r="D160" s="75">
        <v>700000</v>
      </c>
      <c r="E160" s="75">
        <v>5700000</v>
      </c>
      <c r="F160" s="44">
        <v>0</v>
      </c>
      <c r="G160" s="45">
        <v>0</v>
      </c>
      <c r="H160" s="45">
        <v>0</v>
      </c>
      <c r="I160" s="33">
        <f t="shared" ref="I160:I161" si="72">SUM(F160:H160)</f>
        <v>0</v>
      </c>
    </row>
    <row r="161" spans="2:9" ht="25.5" x14ac:dyDescent="0.25">
      <c r="B161" s="65" t="s">
        <v>257</v>
      </c>
      <c r="C161" s="67" t="s">
        <v>258</v>
      </c>
      <c r="D161" s="75">
        <v>100000</v>
      </c>
      <c r="E161" s="75">
        <v>1100000</v>
      </c>
      <c r="F161" s="44">
        <v>0</v>
      </c>
      <c r="G161" s="45">
        <v>0</v>
      </c>
      <c r="H161" s="45">
        <v>0</v>
      </c>
      <c r="I161" s="33">
        <f t="shared" si="72"/>
        <v>0</v>
      </c>
    </row>
    <row r="162" spans="2:9" x14ac:dyDescent="0.25">
      <c r="B162" s="50">
        <v>268</v>
      </c>
      <c r="C162" s="56" t="s">
        <v>259</v>
      </c>
      <c r="D162" s="21">
        <f>D163</f>
        <v>1000000</v>
      </c>
      <c r="E162" s="21">
        <f>E163</f>
        <v>10000000</v>
      </c>
      <c r="F162" s="57">
        <f>+F163</f>
        <v>0</v>
      </c>
      <c r="G162" s="58">
        <f>+G163</f>
        <v>669517.82819999999</v>
      </c>
      <c r="H162" s="58">
        <f>+H163</f>
        <v>2365385.4846000001</v>
      </c>
      <c r="I162" s="57">
        <f>+I163</f>
        <v>3034903.3128</v>
      </c>
    </row>
    <row r="163" spans="2:9" x14ac:dyDescent="0.25">
      <c r="B163" s="65" t="s">
        <v>260</v>
      </c>
      <c r="C163" s="67" t="s">
        <v>261</v>
      </c>
      <c r="D163" s="75">
        <v>1000000</v>
      </c>
      <c r="E163" s="75">
        <v>10000000</v>
      </c>
      <c r="F163" s="44">
        <v>0</v>
      </c>
      <c r="G163" s="45">
        <v>669517.82819999999</v>
      </c>
      <c r="H163" s="45">
        <v>2365385.4846000001</v>
      </c>
      <c r="I163" s="33">
        <f t="shared" ref="I163" si="73">SUM(F163:H163)</f>
        <v>3034903.3128</v>
      </c>
    </row>
    <row r="164" spans="2:9" x14ac:dyDescent="0.25">
      <c r="B164" s="85"/>
      <c r="C164" s="86"/>
      <c r="D164" s="87"/>
      <c r="E164" s="87"/>
      <c r="F164" s="88"/>
      <c r="G164" s="89"/>
      <c r="H164" s="89"/>
      <c r="I164" s="88"/>
    </row>
    <row r="165" spans="2:9" x14ac:dyDescent="0.25">
      <c r="B165" s="90"/>
      <c r="C165" s="91" t="s">
        <v>262</v>
      </c>
      <c r="D165" s="87">
        <f>+D11+D43+D87+D142+D147</f>
        <v>602632629</v>
      </c>
      <c r="E165" s="87">
        <f>+E11+E43+E85+E87+E142+E147</f>
        <v>785189195</v>
      </c>
      <c r="F165" s="87">
        <f>+F11+F43+F85+F87+F142+F147</f>
        <v>36318893.015981138</v>
      </c>
      <c r="G165" s="87">
        <f>+G11+G43+G85+G87+G142+G147</f>
        <v>46492482.118290149</v>
      </c>
      <c r="H165" s="87">
        <f t="shared" ref="H165" si="74">+H11+H43+H85+H87+H142+H147</f>
        <v>47366679.990782417</v>
      </c>
      <c r="I165" s="87">
        <f>+I11+I43+I85+I87+I142+I147</f>
        <v>130178055.12505375</v>
      </c>
    </row>
    <row r="166" spans="2:9" x14ac:dyDescent="0.25">
      <c r="B166" s="92"/>
      <c r="C166" s="93"/>
      <c r="D166" s="13"/>
      <c r="E166" s="13"/>
      <c r="F166" s="94"/>
      <c r="G166" s="95"/>
      <c r="H166" s="95"/>
      <c r="I166" s="94"/>
    </row>
    <row r="167" spans="2:9" ht="38.25" x14ac:dyDescent="0.25">
      <c r="B167" s="11" t="s">
        <v>263</v>
      </c>
      <c r="C167" s="96" t="s">
        <v>264</v>
      </c>
      <c r="D167" s="13">
        <f t="shared" ref="D167:I168" si="75">+D168</f>
        <v>15385040</v>
      </c>
      <c r="E167" s="13">
        <f t="shared" si="75"/>
        <v>18128474</v>
      </c>
      <c r="F167" s="13">
        <f t="shared" si="75"/>
        <v>1084726.4850400002</v>
      </c>
      <c r="G167" s="97">
        <f t="shared" si="75"/>
        <v>1307807.0627060002</v>
      </c>
      <c r="H167" s="97">
        <f t="shared" si="75"/>
        <v>1307807.0627060002</v>
      </c>
      <c r="I167" s="13">
        <f t="shared" si="75"/>
        <v>3700340.6104520001</v>
      </c>
    </row>
    <row r="168" spans="2:9" ht="25.5" x14ac:dyDescent="0.25">
      <c r="B168" s="98" t="s">
        <v>265</v>
      </c>
      <c r="C168" s="99" t="s">
        <v>266</v>
      </c>
      <c r="D168" s="21">
        <f t="shared" si="75"/>
        <v>15385040</v>
      </c>
      <c r="E168" s="21">
        <f t="shared" si="75"/>
        <v>18128474</v>
      </c>
      <c r="F168" s="21">
        <f t="shared" si="75"/>
        <v>1084726.4850400002</v>
      </c>
      <c r="G168" s="22">
        <f t="shared" si="75"/>
        <v>1307807.0627060002</v>
      </c>
      <c r="H168" s="22">
        <f t="shared" si="75"/>
        <v>1307807.0627060002</v>
      </c>
      <c r="I168" s="21">
        <f t="shared" si="75"/>
        <v>3700340.6104520001</v>
      </c>
    </row>
    <row r="169" spans="2:9" x14ac:dyDescent="0.25">
      <c r="B169" s="15">
        <v>21</v>
      </c>
      <c r="C169" s="100" t="s">
        <v>11</v>
      </c>
      <c r="D169" s="17">
        <f t="shared" ref="D169:I169" si="76">+D170+D174</f>
        <v>15385040</v>
      </c>
      <c r="E169" s="17">
        <f t="shared" si="76"/>
        <v>18128474</v>
      </c>
      <c r="F169" s="17">
        <f t="shared" si="76"/>
        <v>1084726.4850400002</v>
      </c>
      <c r="G169" s="62">
        <f t="shared" si="76"/>
        <v>1307807.0627060002</v>
      </c>
      <c r="H169" s="62">
        <f t="shared" si="76"/>
        <v>1307807.0627060002</v>
      </c>
      <c r="I169" s="17">
        <f t="shared" si="76"/>
        <v>3700340.6104520001</v>
      </c>
    </row>
    <row r="170" spans="2:9" x14ac:dyDescent="0.25">
      <c r="B170" s="19" t="s">
        <v>267</v>
      </c>
      <c r="C170" s="101" t="s">
        <v>12</v>
      </c>
      <c r="D170" s="21">
        <f t="shared" ref="D170:I170" si="77">+D171</f>
        <v>13700000</v>
      </c>
      <c r="E170" s="21">
        <f t="shared" si="77"/>
        <v>16200000</v>
      </c>
      <c r="F170" s="21">
        <f t="shared" si="77"/>
        <v>944918.24000000011</v>
      </c>
      <c r="G170" s="22">
        <f t="shared" si="77"/>
        <v>1141776.1900000002</v>
      </c>
      <c r="H170" s="22">
        <f t="shared" si="77"/>
        <v>1141776.1900000002</v>
      </c>
      <c r="I170" s="21">
        <f t="shared" si="77"/>
        <v>3228470.62</v>
      </c>
    </row>
    <row r="171" spans="2:9" x14ac:dyDescent="0.25">
      <c r="B171" s="24" t="s">
        <v>268</v>
      </c>
      <c r="C171" s="46" t="s">
        <v>13</v>
      </c>
      <c r="D171" s="26">
        <f>+D172+D173</f>
        <v>13700000</v>
      </c>
      <c r="E171" s="26">
        <f>+E172+E173</f>
        <v>16200000</v>
      </c>
      <c r="F171" s="73">
        <f>+F172+F173</f>
        <v>944918.24000000011</v>
      </c>
      <c r="G171" s="74">
        <f>+G172+G173</f>
        <v>1141776.1900000002</v>
      </c>
      <c r="H171" s="74">
        <f>+H172+H173</f>
        <v>1141776.1900000002</v>
      </c>
      <c r="I171" s="73">
        <f>+I172</f>
        <v>3228470.62</v>
      </c>
    </row>
    <row r="172" spans="2:9" x14ac:dyDescent="0.25">
      <c r="B172" s="29" t="s">
        <v>14</v>
      </c>
      <c r="C172" s="43" t="s">
        <v>15</v>
      </c>
      <c r="D172" s="44">
        <v>12500000</v>
      </c>
      <c r="E172" s="44">
        <v>15000000</v>
      </c>
      <c r="F172" s="44">
        <v>944918.24000000011</v>
      </c>
      <c r="G172" s="45">
        <v>1141776.1900000002</v>
      </c>
      <c r="H172" s="45">
        <v>1141776.1900000002</v>
      </c>
      <c r="I172" s="33">
        <f t="shared" ref="I172:I173" si="78">SUM(F172:H172)</f>
        <v>3228470.62</v>
      </c>
    </row>
    <row r="173" spans="2:9" x14ac:dyDescent="0.25">
      <c r="B173" s="29" t="s">
        <v>269</v>
      </c>
      <c r="C173" s="43" t="s">
        <v>25</v>
      </c>
      <c r="D173" s="44">
        <v>1200000</v>
      </c>
      <c r="E173" s="44">
        <v>1200000</v>
      </c>
      <c r="F173" s="44">
        <v>0</v>
      </c>
      <c r="G173" s="45">
        <v>0</v>
      </c>
      <c r="H173" s="45">
        <v>0</v>
      </c>
      <c r="I173" s="33">
        <f t="shared" si="78"/>
        <v>0</v>
      </c>
    </row>
    <row r="174" spans="2:9" x14ac:dyDescent="0.25">
      <c r="B174" s="50" t="s">
        <v>270</v>
      </c>
      <c r="C174" s="56" t="s">
        <v>51</v>
      </c>
      <c r="D174" s="21">
        <f t="shared" ref="D174:I174" si="79">SUM(D175:D177)</f>
        <v>1685040</v>
      </c>
      <c r="E174" s="21">
        <f t="shared" si="79"/>
        <v>1928474</v>
      </c>
      <c r="F174" s="21">
        <f t="shared" si="79"/>
        <v>139808.24503999998</v>
      </c>
      <c r="G174" s="22">
        <f t="shared" si="79"/>
        <v>166030.87270599999</v>
      </c>
      <c r="H174" s="22">
        <f t="shared" si="79"/>
        <v>166030.87270599999</v>
      </c>
      <c r="I174" s="21">
        <f t="shared" si="79"/>
        <v>471869.990452</v>
      </c>
    </row>
    <row r="175" spans="2:9" x14ac:dyDescent="0.25">
      <c r="B175" s="48" t="s">
        <v>52</v>
      </c>
      <c r="C175" s="49" t="s">
        <v>53</v>
      </c>
      <c r="D175" s="44">
        <v>763810</v>
      </c>
      <c r="E175" s="44">
        <v>863810</v>
      </c>
      <c r="F175" s="44">
        <v>66994.649999999994</v>
      </c>
      <c r="G175" s="45">
        <v>78524.813215999995</v>
      </c>
      <c r="H175" s="45">
        <v>78524.813215999995</v>
      </c>
      <c r="I175" s="33">
        <f t="shared" ref="I175:I177" si="80">SUM(F175:H175)</f>
        <v>224044.27643199998</v>
      </c>
    </row>
    <row r="176" spans="2:9" x14ac:dyDescent="0.25">
      <c r="B176" s="48" t="s">
        <v>54</v>
      </c>
      <c r="C176" s="49" t="s">
        <v>55</v>
      </c>
      <c r="D176" s="44">
        <v>825389</v>
      </c>
      <c r="E176" s="44">
        <v>925389</v>
      </c>
      <c r="F176" s="44">
        <v>67089.195040000006</v>
      </c>
      <c r="G176" s="45">
        <v>81066.109490000003</v>
      </c>
      <c r="H176" s="45">
        <v>81066.109490000003</v>
      </c>
      <c r="I176" s="33">
        <f t="shared" si="80"/>
        <v>229221.41402000003</v>
      </c>
    </row>
    <row r="177" spans="2:9" x14ac:dyDescent="0.25">
      <c r="B177" s="48" t="s">
        <v>56</v>
      </c>
      <c r="C177" s="49" t="s">
        <v>57</v>
      </c>
      <c r="D177" s="44">
        <v>95841</v>
      </c>
      <c r="E177" s="44">
        <v>139275</v>
      </c>
      <c r="F177" s="44">
        <v>5724.4000000000005</v>
      </c>
      <c r="G177" s="45">
        <v>6439.9500000000007</v>
      </c>
      <c r="H177" s="45">
        <v>6439.9500000000007</v>
      </c>
      <c r="I177" s="33">
        <f t="shared" si="80"/>
        <v>18604.300000000003</v>
      </c>
    </row>
    <row r="178" spans="2:9" ht="10.5" customHeight="1" x14ac:dyDescent="0.25">
      <c r="B178" s="102"/>
      <c r="C178" s="103"/>
      <c r="D178" s="87"/>
      <c r="E178" s="87"/>
      <c r="F178" s="104"/>
      <c r="G178" s="105"/>
      <c r="H178" s="105"/>
      <c r="I178" s="104"/>
    </row>
    <row r="179" spans="2:9" ht="25.5" x14ac:dyDescent="0.25">
      <c r="B179" s="90"/>
      <c r="C179" s="106" t="s">
        <v>271</v>
      </c>
      <c r="D179" s="87">
        <f t="shared" ref="D179:I179" si="81">+D167</f>
        <v>15385040</v>
      </c>
      <c r="E179" s="87">
        <f t="shared" si="81"/>
        <v>18128474</v>
      </c>
      <c r="F179" s="87">
        <f t="shared" si="81"/>
        <v>1084726.4850400002</v>
      </c>
      <c r="G179" s="107">
        <f t="shared" si="81"/>
        <v>1307807.0627060002</v>
      </c>
      <c r="H179" s="107">
        <f t="shared" si="81"/>
        <v>1307807.0627060002</v>
      </c>
      <c r="I179" s="87">
        <f t="shared" si="81"/>
        <v>3700340.6104520001</v>
      </c>
    </row>
    <row r="180" spans="2:9" x14ac:dyDescent="0.25">
      <c r="B180" s="92"/>
      <c r="C180" s="93"/>
      <c r="D180" s="13"/>
      <c r="E180" s="13"/>
      <c r="F180" s="94"/>
      <c r="G180" s="95"/>
      <c r="H180" s="95"/>
      <c r="I180" s="94"/>
    </row>
    <row r="181" spans="2:9" ht="25.5" x14ac:dyDescent="0.25">
      <c r="B181" s="11" t="s">
        <v>272</v>
      </c>
      <c r="C181" s="96" t="s">
        <v>273</v>
      </c>
      <c r="D181" s="13">
        <f t="shared" ref="D181:I182" si="82">+D182</f>
        <v>79264000</v>
      </c>
      <c r="E181" s="13">
        <f t="shared" si="82"/>
        <v>95264000</v>
      </c>
      <c r="F181" s="13">
        <f t="shared" si="82"/>
        <v>7132267.4548559962</v>
      </c>
      <c r="G181" s="97">
        <f t="shared" si="82"/>
        <v>7246672.4725809973</v>
      </c>
      <c r="H181" s="97">
        <f t="shared" si="82"/>
        <v>7039747.1549029984</v>
      </c>
      <c r="I181" s="13">
        <f t="shared" si="82"/>
        <v>21418687.082339991</v>
      </c>
    </row>
    <row r="182" spans="2:9" ht="25.5" x14ac:dyDescent="0.25">
      <c r="B182" s="98" t="s">
        <v>265</v>
      </c>
      <c r="C182" s="99" t="s">
        <v>274</v>
      </c>
      <c r="D182" s="21">
        <f t="shared" si="82"/>
        <v>79264000</v>
      </c>
      <c r="E182" s="21">
        <f t="shared" si="82"/>
        <v>95264000</v>
      </c>
      <c r="F182" s="21">
        <f t="shared" si="82"/>
        <v>7132267.4548559962</v>
      </c>
      <c r="G182" s="22">
        <f t="shared" si="82"/>
        <v>7246672.4725809973</v>
      </c>
      <c r="H182" s="22">
        <f t="shared" si="82"/>
        <v>7039747.1549029984</v>
      </c>
      <c r="I182" s="21">
        <f t="shared" si="82"/>
        <v>21418687.082339991</v>
      </c>
    </row>
    <row r="183" spans="2:9" x14ac:dyDescent="0.25">
      <c r="B183" s="15">
        <v>2.1</v>
      </c>
      <c r="C183" s="100" t="s">
        <v>11</v>
      </c>
      <c r="D183" s="17">
        <f t="shared" ref="D183:I183" si="83">+D184+D188</f>
        <v>79264000</v>
      </c>
      <c r="E183" s="17">
        <f t="shared" si="83"/>
        <v>95264000</v>
      </c>
      <c r="F183" s="17">
        <f t="shared" si="83"/>
        <v>7132267.4548559962</v>
      </c>
      <c r="G183" s="62">
        <f t="shared" si="83"/>
        <v>7246672.4725809973</v>
      </c>
      <c r="H183" s="62">
        <f t="shared" si="83"/>
        <v>7039747.1549029984</v>
      </c>
      <c r="I183" s="17">
        <f t="shared" si="83"/>
        <v>21418687.082339991</v>
      </c>
    </row>
    <row r="184" spans="2:9" x14ac:dyDescent="0.25">
      <c r="B184" s="19" t="s">
        <v>267</v>
      </c>
      <c r="C184" s="101" t="s">
        <v>12</v>
      </c>
      <c r="D184" s="21">
        <f t="shared" ref="D184:I184" si="84">+D185+D187</f>
        <v>70420000</v>
      </c>
      <c r="E184" s="21">
        <f t="shared" si="84"/>
        <v>85420000</v>
      </c>
      <c r="F184" s="21">
        <f t="shared" si="84"/>
        <v>6201025.6399999959</v>
      </c>
      <c r="G184" s="22">
        <f t="shared" si="84"/>
        <v>6300453.1899999967</v>
      </c>
      <c r="H184" s="22">
        <f t="shared" si="84"/>
        <v>6119760.0199999977</v>
      </c>
      <c r="I184" s="21">
        <f t="shared" si="84"/>
        <v>18621238.84999999</v>
      </c>
    </row>
    <row r="185" spans="2:9" x14ac:dyDescent="0.25">
      <c r="B185" s="24" t="s">
        <v>268</v>
      </c>
      <c r="C185" s="46" t="s">
        <v>13</v>
      </c>
      <c r="D185" s="26">
        <f t="shared" ref="D185:I185" si="85">+D186</f>
        <v>65000000</v>
      </c>
      <c r="E185" s="26">
        <f t="shared" si="85"/>
        <v>80000000</v>
      </c>
      <c r="F185" s="73">
        <f t="shared" si="85"/>
        <v>6201025.6399999959</v>
      </c>
      <c r="G185" s="74">
        <f t="shared" si="85"/>
        <v>6300453.1899999967</v>
      </c>
      <c r="H185" s="74">
        <f t="shared" si="85"/>
        <v>6119760.0199999977</v>
      </c>
      <c r="I185" s="73">
        <f t="shared" si="85"/>
        <v>18621238.84999999</v>
      </c>
    </row>
    <row r="186" spans="2:9" x14ac:dyDescent="0.25">
      <c r="B186" s="29" t="s">
        <v>14</v>
      </c>
      <c r="C186" s="43" t="s">
        <v>15</v>
      </c>
      <c r="D186" s="44">
        <v>65000000</v>
      </c>
      <c r="E186" s="44">
        <v>80000000</v>
      </c>
      <c r="F186" s="44">
        <v>6201025.6399999959</v>
      </c>
      <c r="G186" s="45">
        <v>6300453.1899999967</v>
      </c>
      <c r="H186" s="45">
        <v>6119760.0199999977</v>
      </c>
      <c r="I186" s="33">
        <f t="shared" ref="I186:I187" si="86">SUM(F186:H186)</f>
        <v>18621238.84999999</v>
      </c>
    </row>
    <row r="187" spans="2:9" x14ac:dyDescent="0.25">
      <c r="B187" s="29" t="s">
        <v>269</v>
      </c>
      <c r="C187" s="43" t="s">
        <v>25</v>
      </c>
      <c r="D187" s="44">
        <v>5420000</v>
      </c>
      <c r="E187" s="44">
        <v>5420000</v>
      </c>
      <c r="F187" s="44">
        <v>0</v>
      </c>
      <c r="G187" s="45">
        <v>0</v>
      </c>
      <c r="H187" s="45">
        <v>0</v>
      </c>
      <c r="I187" s="33">
        <f t="shared" si="86"/>
        <v>0</v>
      </c>
    </row>
    <row r="188" spans="2:9" x14ac:dyDescent="0.25">
      <c r="B188" s="50" t="s">
        <v>270</v>
      </c>
      <c r="C188" s="56" t="s">
        <v>51</v>
      </c>
      <c r="D188" s="21">
        <f>D191+D190+D189</f>
        <v>8844000</v>
      </c>
      <c r="E188" s="21">
        <f>E191+E190+E189</f>
        <v>9844000</v>
      </c>
      <c r="F188" s="21">
        <f>+F189+F190+F191</f>
        <v>931241.81485600048</v>
      </c>
      <c r="G188" s="22">
        <f>+G189+G190+G191</f>
        <v>946219.28258100047</v>
      </c>
      <c r="H188" s="22">
        <f>+H189+H190+H191</f>
        <v>919987.13490300055</v>
      </c>
      <c r="I188" s="21">
        <f>+I189+I190+I191</f>
        <v>2797448.2323400015</v>
      </c>
    </row>
    <row r="189" spans="2:9" x14ac:dyDescent="0.25">
      <c r="B189" s="48" t="s">
        <v>52</v>
      </c>
      <c r="C189" s="49" t="s">
        <v>53</v>
      </c>
      <c r="D189" s="44">
        <v>3996038</v>
      </c>
      <c r="E189" s="44">
        <v>4346038</v>
      </c>
      <c r="F189" s="44">
        <v>434798.48056600057</v>
      </c>
      <c r="G189" s="45">
        <v>441847.89386100054</v>
      </c>
      <c r="H189" s="45">
        <v>429680.82852300059</v>
      </c>
      <c r="I189" s="33">
        <f t="shared" ref="I189:I191" si="87">SUM(F189:H189)</f>
        <v>1306327.2029500017</v>
      </c>
    </row>
    <row r="190" spans="2:9" x14ac:dyDescent="0.25">
      <c r="B190" s="48" t="s">
        <v>54</v>
      </c>
      <c r="C190" s="49" t="s">
        <v>55</v>
      </c>
      <c r="D190" s="44">
        <v>4336808</v>
      </c>
      <c r="E190" s="44">
        <v>4686808</v>
      </c>
      <c r="F190" s="44">
        <v>440272.82043999992</v>
      </c>
      <c r="G190" s="45">
        <v>447332.17648999998</v>
      </c>
      <c r="H190" s="45">
        <v>434502.96141999995</v>
      </c>
      <c r="I190" s="33">
        <f t="shared" si="87"/>
        <v>1322107.95835</v>
      </c>
    </row>
    <row r="191" spans="2:9" x14ac:dyDescent="0.25">
      <c r="B191" s="48" t="s">
        <v>56</v>
      </c>
      <c r="C191" s="49" t="s">
        <v>57</v>
      </c>
      <c r="D191" s="44">
        <v>511154</v>
      </c>
      <c r="E191" s="44">
        <v>811154</v>
      </c>
      <c r="F191" s="44">
        <v>56170.513849999988</v>
      </c>
      <c r="G191" s="45">
        <v>57039.21222999999</v>
      </c>
      <c r="H191" s="45">
        <v>55803.344960000002</v>
      </c>
      <c r="I191" s="33">
        <f t="shared" si="87"/>
        <v>169013.07103999998</v>
      </c>
    </row>
    <row r="192" spans="2:9" x14ac:dyDescent="0.25">
      <c r="B192" s="90"/>
      <c r="C192" s="103"/>
      <c r="D192" s="87"/>
      <c r="E192" s="87"/>
      <c r="F192" s="104"/>
      <c r="G192" s="105"/>
      <c r="H192" s="105"/>
      <c r="I192" s="104"/>
    </row>
    <row r="193" spans="2:9" ht="27" customHeight="1" x14ac:dyDescent="0.25">
      <c r="B193" s="90"/>
      <c r="C193" s="108" t="s">
        <v>275</v>
      </c>
      <c r="D193" s="87">
        <f t="shared" ref="D193:I193" si="88">+D184+D188</f>
        <v>79264000</v>
      </c>
      <c r="E193" s="87">
        <f t="shared" si="88"/>
        <v>95264000</v>
      </c>
      <c r="F193" s="87">
        <f t="shared" si="88"/>
        <v>7132267.4548559962</v>
      </c>
      <c r="G193" s="107">
        <f t="shared" si="88"/>
        <v>7246672.4725809973</v>
      </c>
      <c r="H193" s="107">
        <f t="shared" si="88"/>
        <v>7039747.1549029984</v>
      </c>
      <c r="I193" s="87">
        <f t="shared" si="88"/>
        <v>21418687.082339991</v>
      </c>
    </row>
    <row r="194" spans="2:9" ht="10.5" customHeight="1" x14ac:dyDescent="0.25">
      <c r="B194" s="92"/>
      <c r="C194" s="93"/>
      <c r="D194" s="13"/>
      <c r="E194" s="13"/>
      <c r="F194" s="94"/>
      <c r="G194" s="95"/>
      <c r="H194" s="95"/>
      <c r="I194" s="94"/>
    </row>
    <row r="195" spans="2:9" ht="51" x14ac:dyDescent="0.25">
      <c r="B195" s="11" t="s">
        <v>276</v>
      </c>
      <c r="C195" s="109" t="s">
        <v>277</v>
      </c>
      <c r="D195" s="13">
        <f t="shared" ref="D195:I195" si="89">+D196</f>
        <v>4100000</v>
      </c>
      <c r="E195" s="13">
        <f t="shared" si="89"/>
        <v>5800000</v>
      </c>
      <c r="F195" s="13">
        <f t="shared" si="89"/>
        <v>318726.77595800004</v>
      </c>
      <c r="G195" s="97">
        <f t="shared" si="89"/>
        <v>354308.15914453665</v>
      </c>
      <c r="H195" s="97">
        <f t="shared" si="89"/>
        <v>324348.65963300003</v>
      </c>
      <c r="I195" s="13">
        <f t="shared" si="89"/>
        <v>997383.59473553672</v>
      </c>
    </row>
    <row r="196" spans="2:9" ht="25.5" x14ac:dyDescent="0.25">
      <c r="B196" s="110" t="s">
        <v>265</v>
      </c>
      <c r="C196" s="111" t="s">
        <v>278</v>
      </c>
      <c r="D196" s="112">
        <f>+D197+D206</f>
        <v>4100000</v>
      </c>
      <c r="E196" s="112">
        <f>+E197+E206</f>
        <v>5800000</v>
      </c>
      <c r="F196" s="112">
        <f>+F197</f>
        <v>318726.77595800004</v>
      </c>
      <c r="G196" s="113">
        <f>+G197</f>
        <v>354308.15914453665</v>
      </c>
      <c r="H196" s="113">
        <f>+H197</f>
        <v>324348.65963300003</v>
      </c>
      <c r="I196" s="112">
        <f>+I197</f>
        <v>997383.59473553672</v>
      </c>
    </row>
    <row r="197" spans="2:9" x14ac:dyDescent="0.25">
      <c r="B197" s="15">
        <v>2.1</v>
      </c>
      <c r="C197" s="100" t="s">
        <v>11</v>
      </c>
      <c r="D197" s="17">
        <f>+D198+D202</f>
        <v>2000000</v>
      </c>
      <c r="E197" s="17">
        <f>+E198+E202</f>
        <v>3700000</v>
      </c>
      <c r="F197" s="17">
        <f>+F198+F202+F206</f>
        <v>318726.77595800004</v>
      </c>
      <c r="G197" s="62">
        <f>+G198+G202+G206</f>
        <v>354308.15914453665</v>
      </c>
      <c r="H197" s="62">
        <f>+H198+H202+H206</f>
        <v>324348.65963300003</v>
      </c>
      <c r="I197" s="17">
        <f>+I198+I202+I206</f>
        <v>997383.59473553672</v>
      </c>
    </row>
    <row r="198" spans="2:9" x14ac:dyDescent="0.25">
      <c r="B198" s="19" t="s">
        <v>267</v>
      </c>
      <c r="C198" s="101" t="s">
        <v>12</v>
      </c>
      <c r="D198" s="21">
        <f t="shared" ref="D198:I198" si="90">+D199</f>
        <v>1790000</v>
      </c>
      <c r="E198" s="21">
        <f t="shared" si="90"/>
        <v>3150000</v>
      </c>
      <c r="F198" s="21">
        <f t="shared" si="90"/>
        <v>262477.27</v>
      </c>
      <c r="G198" s="22">
        <f t="shared" si="90"/>
        <v>290884.93663590215</v>
      </c>
      <c r="H198" s="22">
        <f t="shared" si="90"/>
        <v>282163.07</v>
      </c>
      <c r="I198" s="21">
        <f t="shared" si="90"/>
        <v>835525.27663590224</v>
      </c>
    </row>
    <row r="199" spans="2:9" x14ac:dyDescent="0.25">
      <c r="B199" s="24" t="s">
        <v>268</v>
      </c>
      <c r="C199" s="46" t="s">
        <v>13</v>
      </c>
      <c r="D199" s="26">
        <f>+D200+D201</f>
        <v>1790000</v>
      </c>
      <c r="E199" s="26">
        <f>+E200+E201</f>
        <v>3150000</v>
      </c>
      <c r="F199" s="73">
        <f>+F200+F201</f>
        <v>262477.27</v>
      </c>
      <c r="G199" s="74">
        <f>+G200+G201</f>
        <v>290884.93663590215</v>
      </c>
      <c r="H199" s="74">
        <f>+H200+H201</f>
        <v>282163.07</v>
      </c>
      <c r="I199" s="73">
        <f>+I200</f>
        <v>835525.27663590224</v>
      </c>
    </row>
    <row r="200" spans="2:9" x14ac:dyDescent="0.25">
      <c r="B200" s="29" t="s">
        <v>14</v>
      </c>
      <c r="C200" s="43" t="s">
        <v>15</v>
      </c>
      <c r="D200" s="44">
        <v>1650000</v>
      </c>
      <c r="E200" s="44">
        <v>2650000</v>
      </c>
      <c r="F200" s="44">
        <v>262477.27</v>
      </c>
      <c r="G200" s="45">
        <v>290884.93663590215</v>
      </c>
      <c r="H200" s="45">
        <v>282163.07</v>
      </c>
      <c r="I200" s="33">
        <f t="shared" ref="I200:I201" si="91">SUM(F200:H200)</f>
        <v>835525.27663590224</v>
      </c>
    </row>
    <row r="201" spans="2:9" x14ac:dyDescent="0.25">
      <c r="B201" s="29" t="s">
        <v>269</v>
      </c>
      <c r="C201" s="43" t="s">
        <v>25</v>
      </c>
      <c r="D201" s="44">
        <v>140000</v>
      </c>
      <c r="E201" s="44">
        <v>500000</v>
      </c>
      <c r="F201" s="44">
        <v>0</v>
      </c>
      <c r="G201" s="45">
        <v>0</v>
      </c>
      <c r="H201" s="45">
        <v>0</v>
      </c>
      <c r="I201" s="33">
        <f t="shared" si="91"/>
        <v>0</v>
      </c>
    </row>
    <row r="202" spans="2:9" x14ac:dyDescent="0.25">
      <c r="B202" s="50" t="s">
        <v>270</v>
      </c>
      <c r="C202" s="56" t="s">
        <v>51</v>
      </c>
      <c r="D202" s="21">
        <f>D205+D204+D203</f>
        <v>210000</v>
      </c>
      <c r="E202" s="21">
        <f>E205+E204+E203</f>
        <v>550000</v>
      </c>
      <c r="F202" s="21">
        <f>+F203+F204+F205</f>
        <v>36249.505958000002</v>
      </c>
      <c r="G202" s="22">
        <f>+G203+G204+G205</f>
        <v>43423.222508634521</v>
      </c>
      <c r="H202" s="22">
        <f>+H203+H204+H205</f>
        <v>42185.589633000003</v>
      </c>
      <c r="I202" s="21">
        <f>+I203+I204+I205</f>
        <v>121858.31809963452</v>
      </c>
    </row>
    <row r="203" spans="2:9" x14ac:dyDescent="0.25">
      <c r="B203" s="48" t="s">
        <v>52</v>
      </c>
      <c r="C203" s="49" t="s">
        <v>53</v>
      </c>
      <c r="D203" s="44">
        <v>92000</v>
      </c>
      <c r="E203" s="44">
        <v>200000</v>
      </c>
      <c r="F203" s="44">
        <v>16182.519788000001</v>
      </c>
      <c r="G203" s="45">
        <v>20623.742007485467</v>
      </c>
      <c r="H203" s="45">
        <v>20005.361663000003</v>
      </c>
      <c r="I203" s="33">
        <f t="shared" ref="I203:I205" si="92">SUM(F203:H203)</f>
        <v>56811.623458485468</v>
      </c>
    </row>
    <row r="204" spans="2:9" x14ac:dyDescent="0.25">
      <c r="B204" s="48" t="s">
        <v>54</v>
      </c>
      <c r="C204" s="49" t="s">
        <v>55</v>
      </c>
      <c r="D204" s="44">
        <v>103000</v>
      </c>
      <c r="E204" s="44">
        <v>250000</v>
      </c>
      <c r="F204" s="44">
        <v>18635.886170000002</v>
      </c>
      <c r="G204" s="45">
        <v>20652.830501149056</v>
      </c>
      <c r="H204" s="45">
        <v>20033.577969999998</v>
      </c>
      <c r="I204" s="33">
        <f t="shared" si="92"/>
        <v>59322.294641149056</v>
      </c>
    </row>
    <row r="205" spans="2:9" x14ac:dyDescent="0.25">
      <c r="B205" s="48" t="s">
        <v>56</v>
      </c>
      <c r="C205" s="49" t="s">
        <v>57</v>
      </c>
      <c r="D205" s="44">
        <v>15000</v>
      </c>
      <c r="E205" s="44">
        <v>100000</v>
      </c>
      <c r="F205" s="44">
        <v>1431.1</v>
      </c>
      <c r="G205" s="45">
        <v>2146.6499999999996</v>
      </c>
      <c r="H205" s="45">
        <v>2146.6499999999996</v>
      </c>
      <c r="I205" s="33">
        <f t="shared" si="92"/>
        <v>5724.4</v>
      </c>
    </row>
    <row r="206" spans="2:9" x14ac:dyDescent="0.25">
      <c r="B206" s="60">
        <v>2.4</v>
      </c>
      <c r="C206" s="78" t="s">
        <v>227</v>
      </c>
      <c r="D206" s="17">
        <f t="shared" ref="D206:I206" si="93">+D207</f>
        <v>2100000</v>
      </c>
      <c r="E206" s="17">
        <f t="shared" si="93"/>
        <v>2100000</v>
      </c>
      <c r="F206" s="17">
        <f t="shared" si="93"/>
        <v>20000</v>
      </c>
      <c r="G206" s="62">
        <f t="shared" si="93"/>
        <v>20000</v>
      </c>
      <c r="H206" s="62">
        <f t="shared" si="93"/>
        <v>0</v>
      </c>
      <c r="I206" s="17">
        <f t="shared" si="93"/>
        <v>40000</v>
      </c>
    </row>
    <row r="207" spans="2:9" ht="25.5" x14ac:dyDescent="0.25">
      <c r="B207" s="52" t="s">
        <v>279</v>
      </c>
      <c r="C207" s="114" t="s">
        <v>228</v>
      </c>
      <c r="D207" s="26">
        <f t="shared" ref="D207:I207" si="94">+D208+D209</f>
        <v>2100000</v>
      </c>
      <c r="E207" s="26">
        <f t="shared" si="94"/>
        <v>2100000</v>
      </c>
      <c r="F207" s="73">
        <f t="shared" si="94"/>
        <v>20000</v>
      </c>
      <c r="G207" s="74">
        <f t="shared" si="94"/>
        <v>20000</v>
      </c>
      <c r="H207" s="74">
        <f t="shared" si="94"/>
        <v>0</v>
      </c>
      <c r="I207" s="73">
        <f t="shared" si="94"/>
        <v>40000</v>
      </c>
    </row>
    <row r="208" spans="2:9" x14ac:dyDescent="0.25">
      <c r="B208" s="48" t="s">
        <v>229</v>
      </c>
      <c r="C208" s="64" t="s">
        <v>280</v>
      </c>
      <c r="D208" s="44">
        <v>2000000</v>
      </c>
      <c r="E208" s="44">
        <v>2000000</v>
      </c>
      <c r="F208" s="44">
        <v>0</v>
      </c>
      <c r="G208" s="45">
        <v>0</v>
      </c>
      <c r="H208" s="45">
        <v>0</v>
      </c>
      <c r="I208" s="33">
        <f t="shared" ref="I208:I209" si="95">SUM(F208:H208)</f>
        <v>0</v>
      </c>
    </row>
    <row r="209" spans="2:9" ht="25.5" x14ac:dyDescent="0.25">
      <c r="B209" s="48" t="s">
        <v>281</v>
      </c>
      <c r="C209" s="64" t="s">
        <v>282</v>
      </c>
      <c r="D209" s="44">
        <v>100000</v>
      </c>
      <c r="E209" s="44">
        <v>100000</v>
      </c>
      <c r="F209" s="44">
        <v>20000</v>
      </c>
      <c r="G209" s="45">
        <v>20000</v>
      </c>
      <c r="H209" s="45">
        <v>0</v>
      </c>
      <c r="I209" s="33">
        <f t="shared" si="95"/>
        <v>40000</v>
      </c>
    </row>
    <row r="210" spans="2:9" x14ac:dyDescent="0.25">
      <c r="B210" s="102"/>
      <c r="C210" s="103"/>
      <c r="D210" s="87"/>
      <c r="E210" s="87"/>
      <c r="F210" s="104"/>
      <c r="G210" s="105"/>
      <c r="H210" s="105"/>
      <c r="I210" s="104"/>
    </row>
    <row r="211" spans="2:9" x14ac:dyDescent="0.25">
      <c r="B211" s="115" t="s">
        <v>276</v>
      </c>
      <c r="C211" s="108" t="s">
        <v>283</v>
      </c>
      <c r="D211" s="87">
        <f>+D198+D202+D206</f>
        <v>4100000</v>
      </c>
      <c r="E211" s="87">
        <f>+E198+E202+E206</f>
        <v>5800000</v>
      </c>
      <c r="F211" s="87">
        <f>+F197</f>
        <v>318726.77595800004</v>
      </c>
      <c r="G211" s="107">
        <f>+G197</f>
        <v>354308.15914453665</v>
      </c>
      <c r="H211" s="107">
        <f>+H197</f>
        <v>324348.65963300003</v>
      </c>
      <c r="I211" s="87">
        <f>+I197</f>
        <v>997383.59473553672</v>
      </c>
    </row>
    <row r="212" spans="2:9" x14ac:dyDescent="0.25">
      <c r="B212" s="116"/>
      <c r="C212" s="117"/>
      <c r="D212" s="118"/>
      <c r="E212" s="118"/>
      <c r="F212" s="118"/>
      <c r="G212" s="119"/>
      <c r="H212" s="119"/>
      <c r="I212" s="118"/>
    </row>
    <row r="213" spans="2:9" x14ac:dyDescent="0.25">
      <c r="B213" s="120"/>
      <c r="C213" s="121" t="s">
        <v>284</v>
      </c>
      <c r="D213" s="122">
        <f t="shared" ref="D213:I213" si="96">+D10+D167+D181+D195</f>
        <v>701381669</v>
      </c>
      <c r="E213" s="122">
        <f t="shared" si="96"/>
        <v>901881669</v>
      </c>
      <c r="F213" s="122">
        <f t="shared" si="96"/>
        <v>44854613.731835134</v>
      </c>
      <c r="G213" s="123">
        <f t="shared" si="96"/>
        <v>55179504.955121681</v>
      </c>
      <c r="H213" s="123">
        <f t="shared" si="96"/>
        <v>56018083.698024414</v>
      </c>
      <c r="I213" s="122">
        <f t="shared" si="96"/>
        <v>156052202.38498127</v>
      </c>
    </row>
    <row r="214" spans="2:9" s="127" customFormat="1" x14ac:dyDescent="0.25">
      <c r="B214" s="124"/>
      <c r="C214" s="125"/>
      <c r="D214" s="126"/>
      <c r="E214" s="126"/>
      <c r="F214" s="126"/>
      <c r="G214" s="126"/>
      <c r="H214" s="126"/>
      <c r="I214" s="126"/>
    </row>
    <row r="215" spans="2:9" s="127" customFormat="1" x14ac:dyDescent="0.25">
      <c r="B215" s="124"/>
      <c r="C215" s="125"/>
      <c r="D215" s="126"/>
      <c r="E215" s="126"/>
      <c r="F215" s="126"/>
      <c r="G215" s="126"/>
      <c r="H215" s="126"/>
      <c r="I215" s="126"/>
    </row>
    <row r="216" spans="2:9" s="127" customFormat="1" x14ac:dyDescent="0.25">
      <c r="B216" s="124"/>
      <c r="C216" s="125"/>
      <c r="D216" s="126"/>
      <c r="E216" s="126"/>
      <c r="F216" s="126"/>
      <c r="G216" s="126"/>
      <c r="H216" s="126"/>
      <c r="I216" s="126"/>
    </row>
    <row r="217" spans="2:9" s="127" customFormat="1" x14ac:dyDescent="0.25">
      <c r="B217" s="124"/>
      <c r="C217" s="125"/>
      <c r="D217" s="126"/>
      <c r="E217" s="126"/>
      <c r="F217" s="126"/>
      <c r="G217" s="126"/>
      <c r="H217" s="126"/>
      <c r="I217" s="126"/>
    </row>
    <row r="218" spans="2:9" s="127" customFormat="1" x14ac:dyDescent="0.25">
      <c r="B218" s="124"/>
      <c r="C218" s="125"/>
      <c r="D218" s="126"/>
      <c r="E218" s="126"/>
      <c r="F218" s="126"/>
      <c r="G218" s="126"/>
      <c r="H218" s="126"/>
      <c r="I218" s="126"/>
    </row>
    <row r="219" spans="2:9" s="127" customFormat="1" x14ac:dyDescent="0.25">
      <c r="B219" s="124"/>
      <c r="C219" s="125"/>
      <c r="D219" s="126"/>
      <c r="E219" s="126"/>
      <c r="F219" s="126"/>
      <c r="G219" s="126"/>
      <c r="H219" s="126"/>
    </row>
    <row r="220" spans="2:9" s="127" customFormat="1" x14ac:dyDescent="0.25">
      <c r="B220" s="124"/>
      <c r="C220" s="125"/>
      <c r="D220" s="126"/>
      <c r="E220" s="126"/>
      <c r="F220" s="126"/>
      <c r="G220" s="126"/>
      <c r="H220" s="126"/>
      <c r="I220" s="126"/>
    </row>
    <row r="221" spans="2:9" ht="26.25" customHeight="1" x14ac:dyDescent="0.25">
      <c r="B221" s="128"/>
      <c r="C221" s="129"/>
      <c r="D221" s="129"/>
      <c r="E221" s="130"/>
      <c r="F221" s="130"/>
      <c r="G221" s="130"/>
      <c r="H221" s="130"/>
      <c r="I221" s="129"/>
    </row>
  </sheetData>
  <mergeCells count="3">
    <mergeCell ref="B4:I4"/>
    <mergeCell ref="B5:I5"/>
    <mergeCell ref="B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Deysis Esther Matos Matos Ferreiras</dc:creator>
  <cp:lastModifiedBy>Deysis Esther Matos Matos Ferreiras</cp:lastModifiedBy>
  <cp:lastPrinted>2022-04-07T18:54:50Z</cp:lastPrinted>
  <dcterms:created xsi:type="dcterms:W3CDTF">2022-04-07T18:54:03Z</dcterms:created>
  <dcterms:modified xsi:type="dcterms:W3CDTF">2022-04-07T19:02:42Z</dcterms:modified>
</cp:coreProperties>
</file>