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lannia.taveras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9" i="1" l="1"/>
  <c r="T168" i="1"/>
  <c r="U168" i="1" s="1"/>
  <c r="T167" i="1"/>
  <c r="S167" i="1"/>
  <c r="R167" i="1"/>
  <c r="Q167" i="1"/>
  <c r="P167" i="1"/>
  <c r="O167" i="1"/>
  <c r="N167" i="1"/>
  <c r="N164" i="1" s="1"/>
  <c r="M167" i="1"/>
  <c r="L167" i="1"/>
  <c r="K167" i="1"/>
  <c r="J167" i="1"/>
  <c r="I167" i="1"/>
  <c r="H167" i="1"/>
  <c r="G167" i="1"/>
  <c r="F167" i="1"/>
  <c r="E167" i="1"/>
  <c r="D167" i="1"/>
  <c r="C167" i="1"/>
  <c r="U166" i="1"/>
  <c r="T166" i="1"/>
  <c r="U165" i="1"/>
  <c r="T165" i="1"/>
  <c r="T164" i="1" s="1"/>
  <c r="S164" i="1"/>
  <c r="R164" i="1"/>
  <c r="Q164" i="1"/>
  <c r="P164" i="1"/>
  <c r="O164" i="1"/>
  <c r="M164" i="1"/>
  <c r="L164" i="1"/>
  <c r="K164" i="1"/>
  <c r="J164" i="1"/>
  <c r="I164" i="1"/>
  <c r="H164" i="1"/>
  <c r="G164" i="1"/>
  <c r="F164" i="1"/>
  <c r="E164" i="1"/>
  <c r="D164" i="1"/>
  <c r="C164" i="1"/>
  <c r="T163" i="1"/>
  <c r="U163" i="1" s="1"/>
  <c r="T162" i="1"/>
  <c r="U162" i="1" s="1"/>
  <c r="T161" i="1"/>
  <c r="U161" i="1" s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U159" i="1"/>
  <c r="T159" i="1"/>
  <c r="U158" i="1"/>
  <c r="T158" i="1"/>
  <c r="T157" i="1" s="1"/>
  <c r="U157" i="1" s="1"/>
  <c r="S157" i="1"/>
  <c r="S151" i="1" s="1"/>
  <c r="R157" i="1"/>
  <c r="Q157" i="1"/>
  <c r="P157" i="1"/>
  <c r="O157" i="1"/>
  <c r="O151" i="1" s="1"/>
  <c r="N157" i="1"/>
  <c r="M157" i="1"/>
  <c r="L157" i="1"/>
  <c r="D157" i="1"/>
  <c r="D151" i="1" s="1"/>
  <c r="C157" i="1"/>
  <c r="U156" i="1"/>
  <c r="T156" i="1"/>
  <c r="U155" i="1"/>
  <c r="T155" i="1"/>
  <c r="U154" i="1"/>
  <c r="T154" i="1"/>
  <c r="U153" i="1"/>
  <c r="T153" i="1"/>
  <c r="V152" i="1"/>
  <c r="V151" i="1" s="1"/>
  <c r="T152" i="1"/>
  <c r="S152" i="1"/>
  <c r="R152" i="1"/>
  <c r="R151" i="1" s="1"/>
  <c r="Q152" i="1"/>
  <c r="P152" i="1"/>
  <c r="P151" i="1" s="1"/>
  <c r="O152" i="1"/>
  <c r="N152" i="1"/>
  <c r="N151" i="1" s="1"/>
  <c r="M152" i="1"/>
  <c r="L152" i="1"/>
  <c r="L151" i="1" s="1"/>
  <c r="D152" i="1"/>
  <c r="C152" i="1"/>
  <c r="U152" i="1" s="1"/>
  <c r="Q151" i="1"/>
  <c r="M151" i="1"/>
  <c r="K151" i="1"/>
  <c r="J151" i="1"/>
  <c r="I151" i="1"/>
  <c r="H151" i="1"/>
  <c r="G151" i="1"/>
  <c r="F151" i="1"/>
  <c r="E151" i="1"/>
  <c r="T150" i="1"/>
  <c r="U150" i="1" s="1"/>
  <c r="S149" i="1"/>
  <c r="R149" i="1"/>
  <c r="R144" i="1" s="1"/>
  <c r="Q149" i="1"/>
  <c r="P149" i="1"/>
  <c r="P144" i="1" s="1"/>
  <c r="O149" i="1"/>
  <c r="N149" i="1"/>
  <c r="N144" i="1" s="1"/>
  <c r="M149" i="1"/>
  <c r="L149" i="1"/>
  <c r="L144" i="1" s="1"/>
  <c r="K149" i="1"/>
  <c r="J149" i="1"/>
  <c r="J144" i="1" s="1"/>
  <c r="I149" i="1"/>
  <c r="H149" i="1"/>
  <c r="H144" i="1" s="1"/>
  <c r="G149" i="1"/>
  <c r="F149" i="1"/>
  <c r="F144" i="1" s="1"/>
  <c r="E149" i="1"/>
  <c r="D149" i="1"/>
  <c r="T149" i="1" s="1"/>
  <c r="U149" i="1" s="1"/>
  <c r="C149" i="1"/>
  <c r="U148" i="1"/>
  <c r="T148" i="1"/>
  <c r="U147" i="1"/>
  <c r="T147" i="1"/>
  <c r="U146" i="1"/>
  <c r="T146" i="1"/>
  <c r="T145" i="1" s="1"/>
  <c r="S145" i="1"/>
  <c r="S144" i="1" s="1"/>
  <c r="R145" i="1"/>
  <c r="Q145" i="1"/>
  <c r="P145" i="1"/>
  <c r="O145" i="1"/>
  <c r="N145" i="1"/>
  <c r="M145" i="1"/>
  <c r="L145" i="1"/>
  <c r="K145" i="1"/>
  <c r="K144" i="1" s="1"/>
  <c r="J145" i="1"/>
  <c r="I145" i="1"/>
  <c r="H145" i="1"/>
  <c r="G145" i="1"/>
  <c r="F145" i="1"/>
  <c r="E145" i="1"/>
  <c r="D145" i="1"/>
  <c r="C145" i="1"/>
  <c r="U145" i="1" s="1"/>
  <c r="V144" i="1"/>
  <c r="Q144" i="1"/>
  <c r="O144" i="1"/>
  <c r="M144" i="1"/>
  <c r="I144" i="1"/>
  <c r="G144" i="1"/>
  <c r="E144" i="1"/>
  <c r="T143" i="1"/>
  <c r="U143" i="1" s="1"/>
  <c r="T142" i="1"/>
  <c r="U142" i="1" s="1"/>
  <c r="T141" i="1"/>
  <c r="U141" i="1" s="1"/>
  <c r="T140" i="1"/>
  <c r="U140" i="1" s="1"/>
  <c r="U139" i="1"/>
  <c r="T139" i="1"/>
  <c r="T138" i="1"/>
  <c r="U138" i="1" s="1"/>
  <c r="U137" i="1"/>
  <c r="T137" i="1"/>
  <c r="S136" i="1"/>
  <c r="R136" i="1"/>
  <c r="Q136" i="1"/>
  <c r="P136" i="1"/>
  <c r="O136" i="1"/>
  <c r="N136" i="1"/>
  <c r="M136" i="1"/>
  <c r="L136" i="1"/>
  <c r="D136" i="1"/>
  <c r="C136" i="1"/>
  <c r="T135" i="1"/>
  <c r="S134" i="1"/>
  <c r="R134" i="1"/>
  <c r="R127" i="1" s="1"/>
  <c r="Q134" i="1"/>
  <c r="P134" i="1"/>
  <c r="O134" i="1"/>
  <c r="N134" i="1"/>
  <c r="N127" i="1" s="1"/>
  <c r="M134" i="1"/>
  <c r="L134" i="1"/>
  <c r="D134" i="1"/>
  <c r="C134" i="1"/>
  <c r="U133" i="1"/>
  <c r="T133" i="1"/>
  <c r="T132" i="1"/>
  <c r="U132" i="1" s="1"/>
  <c r="U131" i="1"/>
  <c r="T131" i="1"/>
  <c r="U130" i="1"/>
  <c r="T130" i="1"/>
  <c r="U129" i="1"/>
  <c r="T129" i="1"/>
  <c r="S128" i="1"/>
  <c r="R128" i="1"/>
  <c r="Q128" i="1"/>
  <c r="Q127" i="1" s="1"/>
  <c r="P128" i="1"/>
  <c r="O128" i="1"/>
  <c r="N128" i="1"/>
  <c r="M128" i="1"/>
  <c r="M127" i="1" s="1"/>
  <c r="L128" i="1"/>
  <c r="K128" i="1"/>
  <c r="J128" i="1"/>
  <c r="I128" i="1"/>
  <c r="I127" i="1" s="1"/>
  <c r="H128" i="1"/>
  <c r="G128" i="1"/>
  <c r="F128" i="1"/>
  <c r="E128" i="1"/>
  <c r="E127" i="1" s="1"/>
  <c r="D128" i="1"/>
  <c r="C128" i="1"/>
  <c r="S127" i="1"/>
  <c r="P127" i="1"/>
  <c r="O127" i="1"/>
  <c r="L127" i="1"/>
  <c r="K127" i="1"/>
  <c r="J127" i="1"/>
  <c r="H127" i="1"/>
  <c r="G127" i="1"/>
  <c r="F127" i="1"/>
  <c r="D127" i="1"/>
  <c r="C127" i="1"/>
  <c r="U126" i="1"/>
  <c r="T126" i="1"/>
  <c r="T125" i="1"/>
  <c r="U125" i="1" s="1"/>
  <c r="U124" i="1"/>
  <c r="T124" i="1"/>
  <c r="S123" i="1"/>
  <c r="R123" i="1"/>
  <c r="Q123" i="1"/>
  <c r="P123" i="1"/>
  <c r="O123" i="1"/>
  <c r="N123" i="1"/>
  <c r="M123" i="1"/>
  <c r="L123" i="1"/>
  <c r="T123" i="1" s="1"/>
  <c r="U123" i="1" s="1"/>
  <c r="D123" i="1"/>
  <c r="C123" i="1"/>
  <c r="T122" i="1"/>
  <c r="U122" i="1" s="1"/>
  <c r="U121" i="1"/>
  <c r="T121" i="1"/>
  <c r="T120" i="1"/>
  <c r="U120" i="1" s="1"/>
  <c r="U119" i="1"/>
  <c r="T119" i="1"/>
  <c r="T118" i="1"/>
  <c r="T117" i="1" s="1"/>
  <c r="S117" i="1"/>
  <c r="R117" i="1"/>
  <c r="Q117" i="1"/>
  <c r="P117" i="1"/>
  <c r="O117" i="1"/>
  <c r="O108" i="1" s="1"/>
  <c r="O85" i="1" s="1"/>
  <c r="N117" i="1"/>
  <c r="N108" i="1" s="1"/>
  <c r="N85" i="1" s="1"/>
  <c r="M117" i="1"/>
  <c r="L117" i="1"/>
  <c r="D117" i="1"/>
  <c r="C117" i="1"/>
  <c r="U117" i="1" s="1"/>
  <c r="U116" i="1"/>
  <c r="T116" i="1"/>
  <c r="T115" i="1"/>
  <c r="U115" i="1" s="1"/>
  <c r="U114" i="1"/>
  <c r="T114" i="1"/>
  <c r="T113" i="1"/>
  <c r="U113" i="1" s="1"/>
  <c r="S113" i="1"/>
  <c r="R113" i="1"/>
  <c r="Q113" i="1"/>
  <c r="Q108" i="1" s="1"/>
  <c r="P113" i="1"/>
  <c r="P108" i="1" s="1"/>
  <c r="O113" i="1"/>
  <c r="N113" i="1"/>
  <c r="M113" i="1"/>
  <c r="M108" i="1" s="1"/>
  <c r="L113" i="1"/>
  <c r="L108" i="1" s="1"/>
  <c r="D113" i="1"/>
  <c r="C113" i="1"/>
  <c r="T112" i="1"/>
  <c r="U112" i="1" s="1"/>
  <c r="U111" i="1"/>
  <c r="T111" i="1"/>
  <c r="T110" i="1"/>
  <c r="U110" i="1" s="1"/>
  <c r="S109" i="1"/>
  <c r="R109" i="1"/>
  <c r="Q109" i="1"/>
  <c r="P109" i="1"/>
  <c r="O109" i="1"/>
  <c r="N109" i="1"/>
  <c r="M109" i="1"/>
  <c r="L109" i="1"/>
  <c r="D109" i="1"/>
  <c r="C109" i="1"/>
  <c r="S108" i="1"/>
  <c r="R108" i="1"/>
  <c r="R85" i="1" s="1"/>
  <c r="D108" i="1"/>
  <c r="C108" i="1"/>
  <c r="U107" i="1"/>
  <c r="T107" i="1"/>
  <c r="T106" i="1"/>
  <c r="U106" i="1" s="1"/>
  <c r="U105" i="1"/>
  <c r="T105" i="1"/>
  <c r="T104" i="1"/>
  <c r="T103" i="1" s="1"/>
  <c r="S103" i="1"/>
  <c r="R103" i="1"/>
  <c r="Q103" i="1"/>
  <c r="P103" i="1"/>
  <c r="O103" i="1"/>
  <c r="N103" i="1"/>
  <c r="M103" i="1"/>
  <c r="L103" i="1"/>
  <c r="D103" i="1"/>
  <c r="C103" i="1"/>
  <c r="U102" i="1"/>
  <c r="T102" i="1"/>
  <c r="T101" i="1"/>
  <c r="U101" i="1" s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T100" i="1"/>
  <c r="U100" i="1" s="1"/>
  <c r="U99" i="1"/>
  <c r="T99" i="1"/>
  <c r="T98" i="1"/>
  <c r="U98" i="1" s="1"/>
  <c r="U97" i="1"/>
  <c r="T97" i="1"/>
  <c r="T96" i="1"/>
  <c r="S95" i="1"/>
  <c r="R95" i="1"/>
  <c r="Q95" i="1"/>
  <c r="P95" i="1"/>
  <c r="O95" i="1"/>
  <c r="N95" i="1"/>
  <c r="M95" i="1"/>
  <c r="L95" i="1"/>
  <c r="D95" i="1"/>
  <c r="C95" i="1"/>
  <c r="U94" i="1"/>
  <c r="T94" i="1"/>
  <c r="T93" i="1"/>
  <c r="U93" i="1" s="1"/>
  <c r="U92" i="1"/>
  <c r="T92" i="1"/>
  <c r="T91" i="1"/>
  <c r="S90" i="1"/>
  <c r="R90" i="1"/>
  <c r="Q90" i="1"/>
  <c r="P90" i="1"/>
  <c r="O90" i="1"/>
  <c r="N90" i="1"/>
  <c r="M90" i="1"/>
  <c r="L90" i="1"/>
  <c r="D90" i="1"/>
  <c r="C90" i="1"/>
  <c r="U89" i="1"/>
  <c r="T89" i="1"/>
  <c r="T88" i="1"/>
  <c r="U88" i="1" s="1"/>
  <c r="U87" i="1"/>
  <c r="T87" i="1"/>
  <c r="T86" i="1"/>
  <c r="S86" i="1"/>
  <c r="S85" i="1" s="1"/>
  <c r="R86" i="1"/>
  <c r="Q86" i="1"/>
  <c r="P86" i="1"/>
  <c r="P85" i="1" s="1"/>
  <c r="O86" i="1"/>
  <c r="N86" i="1"/>
  <c r="M86" i="1"/>
  <c r="L86" i="1"/>
  <c r="L85" i="1" s="1"/>
  <c r="K86" i="1"/>
  <c r="K85" i="1" s="1"/>
  <c r="J86" i="1"/>
  <c r="I86" i="1"/>
  <c r="H86" i="1"/>
  <c r="H85" i="1" s="1"/>
  <c r="G86" i="1"/>
  <c r="F86" i="1"/>
  <c r="E86" i="1"/>
  <c r="D86" i="1"/>
  <c r="D85" i="1" s="1"/>
  <c r="C86" i="1"/>
  <c r="C85" i="1" s="1"/>
  <c r="J85" i="1"/>
  <c r="G85" i="1"/>
  <c r="F85" i="1"/>
  <c r="U84" i="1"/>
  <c r="T84" i="1"/>
  <c r="T83" i="1"/>
  <c r="U83" i="1" s="1"/>
  <c r="U82" i="1"/>
  <c r="T82" i="1"/>
  <c r="S81" i="1"/>
  <c r="R81" i="1"/>
  <c r="Q81" i="1"/>
  <c r="P81" i="1"/>
  <c r="P72" i="1" s="1"/>
  <c r="O81" i="1"/>
  <c r="N81" i="1"/>
  <c r="M81" i="1"/>
  <c r="L81" i="1"/>
  <c r="L72" i="1" s="1"/>
  <c r="D81" i="1"/>
  <c r="U80" i="1"/>
  <c r="T80" i="1"/>
  <c r="U79" i="1"/>
  <c r="T79" i="1"/>
  <c r="U78" i="1"/>
  <c r="T78" i="1"/>
  <c r="U77" i="1"/>
  <c r="T77" i="1"/>
  <c r="T76" i="1" s="1"/>
  <c r="S76" i="1"/>
  <c r="R76" i="1"/>
  <c r="R72" i="1" s="1"/>
  <c r="Q76" i="1"/>
  <c r="P76" i="1"/>
  <c r="O76" i="1"/>
  <c r="N76" i="1"/>
  <c r="N72" i="1" s="1"/>
  <c r="M76" i="1"/>
  <c r="L76" i="1"/>
  <c r="D76" i="1"/>
  <c r="C76" i="1"/>
  <c r="U75" i="1"/>
  <c r="T75" i="1"/>
  <c r="T74" i="1"/>
  <c r="U74" i="1" s="1"/>
  <c r="U73" i="1"/>
  <c r="T73" i="1"/>
  <c r="Q72" i="1"/>
  <c r="M72" i="1"/>
  <c r="K72" i="1"/>
  <c r="J72" i="1"/>
  <c r="I72" i="1"/>
  <c r="H72" i="1"/>
  <c r="G72" i="1"/>
  <c r="F72" i="1"/>
  <c r="E72" i="1"/>
  <c r="D72" i="1"/>
  <c r="D38" i="1" s="1"/>
  <c r="T71" i="1"/>
  <c r="U71" i="1" s="1"/>
  <c r="U70" i="1"/>
  <c r="T70" i="1"/>
  <c r="T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T66" i="1"/>
  <c r="T64" i="1" s="1"/>
  <c r="U65" i="1"/>
  <c r="T65" i="1"/>
  <c r="V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T63" i="1"/>
  <c r="U63" i="1" s="1"/>
  <c r="U62" i="1"/>
  <c r="T62" i="1"/>
  <c r="T61" i="1"/>
  <c r="U61" i="1" s="1"/>
  <c r="U60" i="1"/>
  <c r="T60" i="1"/>
  <c r="T59" i="1"/>
  <c r="T58" i="1" s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U57" i="1"/>
  <c r="T57" i="1"/>
  <c r="T56" i="1"/>
  <c r="U56" i="1" s="1"/>
  <c r="U55" i="1"/>
  <c r="T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U53" i="1"/>
  <c r="T53" i="1"/>
  <c r="T52" i="1"/>
  <c r="T51" i="1" s="1"/>
  <c r="S51" i="1"/>
  <c r="R51" i="1"/>
  <c r="Q51" i="1"/>
  <c r="P51" i="1"/>
  <c r="O51" i="1"/>
  <c r="N51" i="1"/>
  <c r="N38" i="1" s="1"/>
  <c r="M51" i="1"/>
  <c r="L51" i="1"/>
  <c r="K51" i="1"/>
  <c r="J51" i="1"/>
  <c r="I51" i="1"/>
  <c r="H51" i="1"/>
  <c r="G51" i="1"/>
  <c r="F51" i="1"/>
  <c r="F38" i="1" s="1"/>
  <c r="F169" i="1" s="1"/>
  <c r="E51" i="1"/>
  <c r="D51" i="1"/>
  <c r="C51" i="1"/>
  <c r="U50" i="1"/>
  <c r="T50" i="1"/>
  <c r="T49" i="1"/>
  <c r="V48" i="1"/>
  <c r="S48" i="1"/>
  <c r="R48" i="1"/>
  <c r="Q48" i="1"/>
  <c r="P48" i="1"/>
  <c r="O48" i="1"/>
  <c r="N48" i="1"/>
  <c r="M48" i="1"/>
  <c r="L48" i="1"/>
  <c r="K48" i="1"/>
  <c r="K38" i="1" s="1"/>
  <c r="K169" i="1" s="1"/>
  <c r="J48" i="1"/>
  <c r="I48" i="1"/>
  <c r="H48" i="1"/>
  <c r="G48" i="1"/>
  <c r="G38" i="1" s="1"/>
  <c r="G169" i="1" s="1"/>
  <c r="F48" i="1"/>
  <c r="E48" i="1"/>
  <c r="D48" i="1"/>
  <c r="C48" i="1"/>
  <c r="U47" i="1"/>
  <c r="T47" i="1"/>
  <c r="T46" i="1"/>
  <c r="U46" i="1" s="1"/>
  <c r="U45" i="1"/>
  <c r="T45" i="1"/>
  <c r="T44" i="1"/>
  <c r="U44" i="1" s="1"/>
  <c r="U43" i="1"/>
  <c r="T43" i="1"/>
  <c r="T42" i="1"/>
  <c r="U42" i="1" s="1"/>
  <c r="U41" i="1"/>
  <c r="T41" i="1"/>
  <c r="T40" i="1"/>
  <c r="S39" i="1"/>
  <c r="R39" i="1"/>
  <c r="R38" i="1" s="1"/>
  <c r="Q39" i="1"/>
  <c r="Q38" i="1" s="1"/>
  <c r="P39" i="1"/>
  <c r="O39" i="1"/>
  <c r="N39" i="1"/>
  <c r="M39" i="1"/>
  <c r="L39" i="1"/>
  <c r="K39" i="1"/>
  <c r="J39" i="1"/>
  <c r="J38" i="1" s="1"/>
  <c r="J169" i="1" s="1"/>
  <c r="I39" i="1"/>
  <c r="I38" i="1" s="1"/>
  <c r="H39" i="1"/>
  <c r="G39" i="1"/>
  <c r="F39" i="1"/>
  <c r="E39" i="1"/>
  <c r="D39" i="1"/>
  <c r="C39" i="1"/>
  <c r="V38" i="1"/>
  <c r="M38" i="1"/>
  <c r="E38" i="1"/>
  <c r="T37" i="1"/>
  <c r="U37" i="1" s="1"/>
  <c r="U36" i="1"/>
  <c r="T36" i="1"/>
  <c r="T35" i="1"/>
  <c r="T34" i="1" s="1"/>
  <c r="U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T33" i="1"/>
  <c r="U33" i="1" s="1"/>
  <c r="T32" i="1"/>
  <c r="S32" i="1"/>
  <c r="S29" i="1" s="1"/>
  <c r="R32" i="1"/>
  <c r="Q32" i="1"/>
  <c r="P32" i="1"/>
  <c r="O32" i="1"/>
  <c r="O29" i="1" s="1"/>
  <c r="N32" i="1"/>
  <c r="M32" i="1"/>
  <c r="L32" i="1"/>
  <c r="L29" i="1" s="1"/>
  <c r="D32" i="1"/>
  <c r="C32" i="1"/>
  <c r="T31" i="1"/>
  <c r="U31" i="1" s="1"/>
  <c r="S30" i="1"/>
  <c r="R30" i="1"/>
  <c r="R29" i="1" s="1"/>
  <c r="Q30" i="1"/>
  <c r="Q29" i="1" s="1"/>
  <c r="P30" i="1"/>
  <c r="O30" i="1"/>
  <c r="N30" i="1"/>
  <c r="N29" i="1" s="1"/>
  <c r="N14" i="1" s="1"/>
  <c r="M30" i="1"/>
  <c r="M29" i="1" s="1"/>
  <c r="L30" i="1"/>
  <c r="D30" i="1"/>
  <c r="C30" i="1"/>
  <c r="C29" i="1" s="1"/>
  <c r="P29" i="1"/>
  <c r="K29" i="1"/>
  <c r="J29" i="1"/>
  <c r="I29" i="1"/>
  <c r="H29" i="1"/>
  <c r="G29" i="1"/>
  <c r="F29" i="1"/>
  <c r="E29" i="1"/>
  <c r="D29" i="1"/>
  <c r="U28" i="1"/>
  <c r="T28" i="1"/>
  <c r="U27" i="1"/>
  <c r="T27" i="1"/>
  <c r="U26" i="1"/>
  <c r="T26" i="1"/>
  <c r="S26" i="1"/>
  <c r="R26" i="1"/>
  <c r="Q26" i="1"/>
  <c r="P26" i="1"/>
  <c r="O26" i="1"/>
  <c r="N26" i="1"/>
  <c r="M26" i="1"/>
  <c r="L26" i="1"/>
  <c r="D26" i="1"/>
  <c r="C26" i="1"/>
  <c r="U25" i="1"/>
  <c r="T25" i="1"/>
  <c r="S25" i="1"/>
  <c r="R25" i="1"/>
  <c r="Q25" i="1"/>
  <c r="P25" i="1"/>
  <c r="O25" i="1"/>
  <c r="N25" i="1"/>
  <c r="M25" i="1"/>
  <c r="L25" i="1"/>
  <c r="D25" i="1"/>
  <c r="C25" i="1"/>
  <c r="U24" i="1"/>
  <c r="T24" i="1"/>
  <c r="U23" i="1"/>
  <c r="T23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D21" i="1"/>
  <c r="T21" i="1" s="1"/>
  <c r="U21" i="1" s="1"/>
  <c r="U20" i="1"/>
  <c r="T20" i="1"/>
  <c r="T19" i="1"/>
  <c r="T18" i="1" s="1"/>
  <c r="S18" i="1"/>
  <c r="R18" i="1"/>
  <c r="R15" i="1" s="1"/>
  <c r="R14" i="1" s="1"/>
  <c r="R169" i="1" s="1"/>
  <c r="Q18" i="1"/>
  <c r="Q15" i="1" s="1"/>
  <c r="Q14" i="1" s="1"/>
  <c r="P18" i="1"/>
  <c r="O18" i="1"/>
  <c r="N18" i="1"/>
  <c r="N15" i="1" s="1"/>
  <c r="M18" i="1"/>
  <c r="L18" i="1"/>
  <c r="D18" i="1"/>
  <c r="C18" i="1"/>
  <c r="U18" i="1" s="1"/>
  <c r="U17" i="1"/>
  <c r="T17" i="1"/>
  <c r="T16" i="1"/>
  <c r="U16" i="1" s="1"/>
  <c r="S16" i="1"/>
  <c r="R16" i="1"/>
  <c r="Q16" i="1"/>
  <c r="P16" i="1"/>
  <c r="P15" i="1" s="1"/>
  <c r="P14" i="1" s="1"/>
  <c r="O16" i="1"/>
  <c r="O15" i="1" s="1"/>
  <c r="O14" i="1" s="1"/>
  <c r="N16" i="1"/>
  <c r="M16" i="1"/>
  <c r="L16" i="1"/>
  <c r="L15" i="1" s="1"/>
  <c r="D16" i="1"/>
  <c r="D15" i="1" s="1"/>
  <c r="D14" i="1" s="1"/>
  <c r="C16" i="1"/>
  <c r="S15" i="1"/>
  <c r="M15" i="1"/>
  <c r="K15" i="1"/>
  <c r="J15" i="1"/>
  <c r="I15" i="1"/>
  <c r="H15" i="1"/>
  <c r="G15" i="1"/>
  <c r="F15" i="1"/>
  <c r="E15" i="1"/>
  <c r="S14" i="1"/>
  <c r="L14" i="1" l="1"/>
  <c r="L169" i="1" s="1"/>
  <c r="U15" i="1"/>
  <c r="T15" i="1"/>
  <c r="N169" i="1"/>
  <c r="T39" i="1"/>
  <c r="U40" i="1"/>
  <c r="U39" i="1" s="1"/>
  <c r="S38" i="1"/>
  <c r="S169" i="1" s="1"/>
  <c r="T81" i="1"/>
  <c r="U54" i="1"/>
  <c r="T68" i="1"/>
  <c r="U69" i="1"/>
  <c r="U68" i="1" s="1"/>
  <c r="U76" i="1"/>
  <c r="C72" i="1"/>
  <c r="M85" i="1"/>
  <c r="T90" i="1"/>
  <c r="U90" i="1" s="1"/>
  <c r="U91" i="1"/>
  <c r="T136" i="1"/>
  <c r="C15" i="1"/>
  <c r="C14" i="1" s="1"/>
  <c r="U32" i="1"/>
  <c r="U35" i="1"/>
  <c r="U49" i="1"/>
  <c r="U48" i="1" s="1"/>
  <c r="T48" i="1"/>
  <c r="U66" i="1"/>
  <c r="U64" i="1" s="1"/>
  <c r="O72" i="1"/>
  <c r="S72" i="1"/>
  <c r="U86" i="1"/>
  <c r="T95" i="1"/>
  <c r="U95" i="1" s="1"/>
  <c r="U96" i="1"/>
  <c r="U103" i="1"/>
  <c r="T134" i="1"/>
  <c r="U134" i="1" s="1"/>
  <c r="U135" i="1"/>
  <c r="T144" i="1"/>
  <c r="M14" i="1"/>
  <c r="E169" i="1"/>
  <c r="C38" i="1"/>
  <c r="O38" i="1"/>
  <c r="O169" i="1" s="1"/>
  <c r="U19" i="1"/>
  <c r="Q85" i="1"/>
  <c r="Q169" i="1" s="1"/>
  <c r="U104" i="1"/>
  <c r="T30" i="1"/>
  <c r="U52" i="1"/>
  <c r="U51" i="1" s="1"/>
  <c r="H38" i="1"/>
  <c r="H169" i="1" s="1"/>
  <c r="L38" i="1"/>
  <c r="P38" i="1"/>
  <c r="P169" i="1" s="1"/>
  <c r="T54" i="1"/>
  <c r="U59" i="1"/>
  <c r="U58" i="1" s="1"/>
  <c r="E85" i="1"/>
  <c r="I85" i="1"/>
  <c r="I169" i="1" s="1"/>
  <c r="T109" i="1"/>
  <c r="T108" i="1" s="1"/>
  <c r="U108" i="1" s="1"/>
  <c r="U118" i="1"/>
  <c r="T128" i="1"/>
  <c r="U136" i="1"/>
  <c r="C144" i="1"/>
  <c r="U144" i="1" s="1"/>
  <c r="T160" i="1"/>
  <c r="U160" i="1" s="1"/>
  <c r="U164" i="1"/>
  <c r="C151" i="1"/>
  <c r="U167" i="1"/>
  <c r="D144" i="1"/>
  <c r="D169" i="1" s="1"/>
  <c r="T151" i="1" l="1"/>
  <c r="U81" i="1"/>
  <c r="U72" i="1" s="1"/>
  <c r="T72" i="1"/>
  <c r="U109" i="1"/>
  <c r="C169" i="1"/>
  <c r="U151" i="1"/>
  <c r="T29" i="1"/>
  <c r="U29" i="1" s="1"/>
  <c r="U30" i="1"/>
  <c r="M169" i="1"/>
  <c r="U38" i="1"/>
  <c r="U14" i="1"/>
  <c r="U169" i="1" s="1"/>
  <c r="T127" i="1"/>
  <c r="U127" i="1" s="1"/>
  <c r="U128" i="1"/>
  <c r="T85" i="1"/>
  <c r="U85" i="1" s="1"/>
  <c r="T38" i="1"/>
  <c r="T14" i="1" l="1"/>
  <c r="T169" i="1" s="1"/>
</calcChain>
</file>

<file path=xl/sharedStrings.xml><?xml version="1.0" encoding="utf-8"?>
<sst xmlns="http://schemas.openxmlformats.org/spreadsheetml/2006/main" count="180" uniqueCount="179">
  <si>
    <t xml:space="preserve">                                   DIRECCION FINANCIERA</t>
  </si>
  <si>
    <t xml:space="preserve">                                   EJECUCION PRESUPUESTARIA ENERO-SEPTIEMBRE</t>
  </si>
  <si>
    <t xml:space="preserve">                                   VALORES EN RD$</t>
  </si>
  <si>
    <t>CUENTA No.</t>
  </si>
  <si>
    <t>DESCRIPCION DE CUENTAS</t>
  </si>
  <si>
    <t>EJECUTADO</t>
  </si>
  <si>
    <t>TOTAL</t>
  </si>
  <si>
    <t>PENDIENTE</t>
  </si>
  <si>
    <t>PRESUPUESTADO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</si>
  <si>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</si>
  <si>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</si>
  <si>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</si>
  <si>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</si>
  <si>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</si>
  <si>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</si>
  <si>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</si>
  <si>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</si>
  <si>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</si>
  <si>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DE EJECUCION</t>
  </si>
  <si>
    <t>SERVICIOS PERSONALES</t>
  </si>
  <si>
    <t>REMUNERACIONES</t>
  </si>
  <si>
    <t>Remuneraciones al Personal Fijo</t>
  </si>
  <si>
    <t>Sueldos Fijos</t>
  </si>
  <si>
    <t>Remuneraciones a Personal de Carácter Transitorio</t>
  </si>
  <si>
    <t>Sueldos al Personal Contratado y/o Igualado</t>
  </si>
  <si>
    <t>Suplencias</t>
  </si>
  <si>
    <t>Sueldo Anual No. 13</t>
  </si>
  <si>
    <t>Prestaciones Económicas</t>
  </si>
  <si>
    <t>Prestaciones Laborales</t>
  </si>
  <si>
    <t>Vacaciones</t>
  </si>
  <si>
    <t>SOBRESUELDOS</t>
  </si>
  <si>
    <t>Compensación</t>
  </si>
  <si>
    <t>Compensación Por Horas Extraordinarias</t>
  </si>
  <si>
    <t>Compensación Servicios de Seguridad</t>
  </si>
  <si>
    <t>DIETAS Y GASTOS DE REPRESENTACION</t>
  </si>
  <si>
    <t>Dietas</t>
  </si>
  <si>
    <t>Dietas en el País</t>
  </si>
  <si>
    <t>Gastos de Representación</t>
  </si>
  <si>
    <t>Gastos de Representación en el País</t>
  </si>
  <si>
    <t xml:space="preserve">CONTRIBUCIONES A LA SEGURIDAD SOCIAL </t>
  </si>
  <si>
    <t>Contribuciones al Seguro de Salud</t>
  </si>
  <si>
    <t>Contribuciones al Seguro de Pensiones</t>
  </si>
  <si>
    <t>Contribuciones al Seguro de Riesgo Laboral</t>
  </si>
  <si>
    <t>SERVICIOS NO PERSONALES</t>
  </si>
  <si>
    <t>SERVICIOS BASICOS</t>
  </si>
  <si>
    <t>Radiocomunicación</t>
  </si>
  <si>
    <t>Servicios Telefonico de Larga Distancia</t>
  </si>
  <si>
    <t>Teléfono Local</t>
  </si>
  <si>
    <t>Telefax y Correos</t>
  </si>
  <si>
    <t>Servicio de Internet y Televisión por Cable</t>
  </si>
  <si>
    <t>Electricidad</t>
  </si>
  <si>
    <t>Agua</t>
  </si>
  <si>
    <t>Recolección de Residuos Sólidos</t>
  </si>
  <si>
    <t>PUBLICIDAD IMPRESIÓN Y ENCUADERNACION</t>
  </si>
  <si>
    <t>Publicidad y Propaganda</t>
  </si>
  <si>
    <t>Impresión y Encuadernación</t>
  </si>
  <si>
    <t>VIATICOS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</si>
  <si>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</si>
  <si>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</si>
  <si>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</si>
  <si>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</si>
  <si>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</si>
  <si>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</si>
  <si>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</si>
  <si>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Rentas de Edificios y Locales</t>
  </si>
  <si>
    <t>Alquileres de Maquinarias y Equipos</t>
  </si>
  <si>
    <t>Alquileres de Equipos de Transporte, Tracción y Elevación</t>
  </si>
  <si>
    <t>Alquileres de equipos de Construcción y movimientos de tierra</t>
  </si>
  <si>
    <t>Otros Alquileres</t>
  </si>
  <si>
    <t>SEGUROS</t>
  </si>
  <si>
    <t>Seguros de Bienes Muebles</t>
  </si>
  <si>
    <t>Seguros de Personas</t>
  </si>
  <si>
    <t>SERVICIOS DE CONSERVACION, REPARACIONES</t>
  </si>
  <si>
    <t>MENORES E INTALACIONES TEMPORALES</t>
  </si>
  <si>
    <t>Obras Menores</t>
  </si>
  <si>
    <t>Reparaciones de Maquinarias y Equipos</t>
  </si>
  <si>
    <t>Reparaciones Temporales</t>
  </si>
  <si>
    <t>OTROS SERVICIOS NO PERSONALES</t>
  </si>
  <si>
    <t>Comisiones y Gastos Bancarios</t>
  </si>
  <si>
    <t>Fumigación, Lavanderia, Limpieza e Higiene</t>
  </si>
  <si>
    <t>Organización de Eventos y Festividades</t>
  </si>
  <si>
    <t>Servicios Tecnicos y Profesionales</t>
  </si>
  <si>
    <t>Servicios Juridicos</t>
  </si>
  <si>
    <t>Servicios de Capacitación</t>
  </si>
  <si>
    <t>Servicios de Informática y Sistemas Computarizados</t>
  </si>
  <si>
    <t>Otros Servicios Técnicos Profesionales</t>
  </si>
  <si>
    <t>Impuestos Derechos y Tasas</t>
  </si>
  <si>
    <t>Impuestos</t>
  </si>
  <si>
    <t>Derechos</t>
  </si>
  <si>
    <t>Otros Gastos Operativos de Instituciones Empresariales</t>
  </si>
  <si>
    <t>MATERIALES Y SUMINISTROS</t>
  </si>
  <si>
    <t>ALIMENTOS Y PRODUCTOS AGROFORESTALES</t>
  </si>
  <si>
    <t>Alimentos y Bebidas para Personas</t>
  </si>
  <si>
    <t>Productos Agroforestales y Pecuarios</t>
  </si>
  <si>
    <t>Madera Corcho y sus Manufacturas</t>
  </si>
  <si>
    <t>TEXTILES Y VESTUARIOS</t>
  </si>
  <si>
    <t>Hilados y Telas</t>
  </si>
  <si>
    <t>Acabados Textiles</t>
  </si>
  <si>
    <t>Prendas de Vestir</t>
  </si>
  <si>
    <t>Calzados</t>
  </si>
  <si>
    <t>PRODUCTOS DE PAPEL, CARTON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</si>
  <si>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</si>
  <si>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</si>
  <si>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</si>
  <si>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</si>
  <si>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</si>
  <si>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PRODUCTOS FARMACEUTICOS</t>
  </si>
  <si>
    <t>Productos Medicinales</t>
  </si>
  <si>
    <t>PRODUCTOS DE CUERO, CAUCHO Y PLASTICO</t>
  </si>
  <si>
    <t>Cueros y Pieles</t>
  </si>
  <si>
    <t>Llantas y Neumáticos</t>
  </si>
  <si>
    <t>Articulos de Caucho</t>
  </si>
  <si>
    <t>Articulos de Plástico</t>
  </si>
  <si>
    <t>PRODUCTOS DE MINERALES, METALICOS Y NO METALICOS</t>
  </si>
  <si>
    <t>Productos de Cemento, Cal, Asbestos, Yesos y Arcilla</t>
  </si>
  <si>
    <t>Productos de Cemento</t>
  </si>
  <si>
    <t>Productos de Yeso</t>
  </si>
  <si>
    <t>Productos de Archilla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</si>
  <si>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</si>
  <si>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</si>
  <si>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</si>
  <si>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</si>
  <si>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</si>
  <si>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</si>
  <si>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 No Ferrosos</t>
  </si>
  <si>
    <t>Estructuras Metálicas Acabadas</t>
  </si>
  <si>
    <t>Herramientas Menores</t>
  </si>
  <si>
    <t>Accesorios de Metal</t>
  </si>
  <si>
    <t>Minerales</t>
  </si>
  <si>
    <t>Piedra, Archilla y Arena</t>
  </si>
  <si>
    <t>Otros Minerales</t>
  </si>
  <si>
    <t>Otros Productos Minerales No Metálicos</t>
  </si>
  <si>
    <t>COMBUSTIBLES, LUBRICANTES, PRODUCTOS QUIMICOS Y CONEXOS</t>
  </si>
  <si>
    <t>Combustibles y Lubricantes</t>
  </si>
  <si>
    <t>Gasolina</t>
  </si>
  <si>
    <t>Gasoil</t>
  </si>
  <si>
    <t>Kerosene</t>
  </si>
  <si>
    <t>Aceites y Grasas</t>
  </si>
  <si>
    <t>Lubricantes</t>
  </si>
  <si>
    <t>PRODUCTOS QUIMICOS Y CONEXOS</t>
  </si>
  <si>
    <t>Insecticidas, Fumigantes y Otros</t>
  </si>
  <si>
    <t>PRODUCTOS Y UTILES VARIOS</t>
  </si>
  <si>
    <t>Material para Limpieza</t>
  </si>
  <si>
    <t>Utiles de Escritorio, Oficina Informática y de Enseñanza</t>
  </si>
  <si>
    <t>Utiles Menores Médico-Quirúrgicos</t>
  </si>
  <si>
    <t>Utiles Destinados a Actividades Deportivas y Recreativas</t>
  </si>
  <si>
    <t>Utiles de Cocina y Comedor</t>
  </si>
  <si>
    <t>Productos  Electricos y Afines</t>
  </si>
  <si>
    <t xml:space="preserve">Productos y Utiles Varios </t>
  </si>
  <si>
    <t>TRANSFERENCIAS CORRIENTES</t>
  </si>
  <si>
    <t>TRANSFERENCIAS CORRIENTES AL SECTOR PRIVADO</t>
  </si>
  <si>
    <t>Ayuda y Donaciones a Personas</t>
  </si>
  <si>
    <t>Becas y Viajes de Estudios</t>
  </si>
  <si>
    <t>Transf. corrientes Asociaciones Sin fines de Lucro</t>
  </si>
  <si>
    <t>TRANSFERENCIAS CORRIENTES AL SECTOR EXTERNO</t>
  </si>
  <si>
    <t>Transferencias Corrientes a Organismos Internacionales</t>
  </si>
  <si>
    <t>BIENES MUEBLES, INMUEBLES E INTANGIBLES</t>
  </si>
  <si>
    <t>MOBILIARIO Y EQUIPOS</t>
  </si>
  <si>
    <t>Muebles de Oficina y Estanteria</t>
  </si>
  <si>
    <t>Equipo de Computación</t>
  </si>
  <si>
    <t>Electrodomésticos</t>
  </si>
  <si>
    <t xml:space="preserve">Otros Mobiliarios y Equipos no Identificados </t>
  </si>
  <si>
    <t>MOBILIARIO Y EQUIPO EDUCACIONAL Y RECREATIVO</t>
  </si>
  <si>
    <t>Equipos y Aparatos Audiovisuales</t>
  </si>
  <si>
    <t>Cámaras Fotográficas y de Video</t>
  </si>
  <si>
    <t>MAQUINARIAS OTROS EQUIPOS Y HERRAMIENTAS</t>
  </si>
  <si>
    <t>Sistema de Aire Acondicionado, Calefacción y Refigeración</t>
  </si>
  <si>
    <t>Equipo de Telecomunicaciones y Señalamientos</t>
  </si>
  <si>
    <t>Otros Equipos</t>
  </si>
  <si>
    <t>BIENES INTANGIBLES</t>
  </si>
  <si>
    <t>Programas de Informática y Base de Datos</t>
  </si>
  <si>
    <t>Licencias Informáticas e Intelectuales, Industriales y Comerciales</t>
  </si>
  <si>
    <t>OBRAS</t>
  </si>
  <si>
    <t>Obras para Edificaciones no Residenciales</t>
  </si>
  <si>
    <t>TOTALES</t>
  </si>
  <si>
    <t>LIC. DEYSIS E. MATOS FERRERAS</t>
  </si>
  <si>
    <t>LIC. JOSÉ CUELLO DE LA CRUZ</t>
  </si>
  <si>
    <t>Enc. Presupuesto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</si>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</sst>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_);\(#,##0.0000\)"/>
    <numFmt numFmtId="165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B050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ont="0" applyFill="0" applyBorder="0" applyProtection="0">
      <alignment wrapText="1"/>
    </xf>
  </cellStyleXfs>
  <cellXfs count="116">
    <xf numFmtId="0" fontId="0" fillId="0" borderId="0" xfId="0"/>
    <xf numFmtId="0" fontId="2" fillId="0" borderId="0" xfId="0" applyFont="1" applyAlignment="1"/>
    <xf numFmtId="3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Border="1" applyAlignme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/>
    <xf numFmtId="0" fontId="5" fillId="2" borderId="0" xfId="0" applyFont="1" applyFill="1" applyBorder="1" applyAlignment="1"/>
    <xf numFmtId="3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7" fillId="2" borderId="0" xfId="0" applyFont="1" applyFill="1" applyBorder="1" applyAlignment="1"/>
    <xf numFmtId="39" fontId="7" fillId="2" borderId="0" xfId="0" applyNumberFormat="1" applyFont="1" applyFill="1" applyBorder="1" applyAlignment="1"/>
    <xf numFmtId="4" fontId="7" fillId="2" borderId="5" xfId="0" applyNumberFormat="1" applyFont="1" applyFill="1" applyBorder="1" applyAlignment="1"/>
    <xf numFmtId="0" fontId="5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left"/>
    </xf>
    <xf numFmtId="39" fontId="5" fillId="3" borderId="0" xfId="0" applyNumberFormat="1" applyFont="1" applyFill="1" applyBorder="1" applyAlignment="1">
      <alignment horizontal="right"/>
    </xf>
    <xf numFmtId="39" fontId="6" fillId="3" borderId="0" xfId="0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>
      <alignment horizontal="right"/>
    </xf>
    <xf numFmtId="0" fontId="9" fillId="4" borderId="0" xfId="2" applyFont="1" applyFill="1" applyBorder="1" applyAlignment="1">
      <alignment horizontal="center"/>
    </xf>
    <xf numFmtId="0" fontId="9" fillId="4" borderId="0" xfId="2" applyFont="1" applyFill="1" applyBorder="1" applyAlignment="1">
      <alignment horizontal="left"/>
    </xf>
    <xf numFmtId="39" fontId="9" fillId="4" borderId="0" xfId="0" applyNumberFormat="1" applyFont="1" applyFill="1" applyBorder="1" applyAlignment="1"/>
    <xf numFmtId="39" fontId="8" fillId="0" borderId="0" xfId="0" applyNumberFormat="1" applyFont="1" applyAlignment="1"/>
    <xf numFmtId="0" fontId="6" fillId="0" borderId="0" xfId="2" applyFont="1" applyFill="1" applyBorder="1" applyAlignment="1">
      <alignment horizontal="center"/>
    </xf>
    <xf numFmtId="39" fontId="6" fillId="0" borderId="0" xfId="2" applyNumberFormat="1" applyFont="1" applyFill="1" applyBorder="1" applyAlignment="1">
      <alignment horizontal="left"/>
    </xf>
    <xf numFmtId="39" fontId="6" fillId="0" borderId="0" xfId="0" applyNumberFormat="1" applyFont="1" applyFill="1" applyBorder="1" applyAlignment="1"/>
    <xf numFmtId="0" fontId="2" fillId="0" borderId="0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right"/>
    </xf>
    <xf numFmtId="39" fontId="7" fillId="0" borderId="0" xfId="0" applyNumberFormat="1" applyFont="1" applyFill="1" applyBorder="1" applyAlignment="1">
      <alignment horizontal="right"/>
    </xf>
    <xf numFmtId="39" fontId="6" fillId="0" borderId="0" xfId="0" applyNumberFormat="1" applyFont="1" applyFill="1" applyBorder="1" applyAlignment="1">
      <alignment horizontal="right"/>
    </xf>
    <xf numFmtId="39" fontId="6" fillId="0" borderId="0" xfId="2" applyNumberFormat="1" applyFont="1" applyFill="1" applyBorder="1" applyAlignment="1">
      <alignment horizontal="left" wrapText="1"/>
    </xf>
    <xf numFmtId="39" fontId="7" fillId="0" borderId="0" xfId="0" applyNumberFormat="1" applyFont="1" applyFill="1" applyBorder="1" applyAlignment="1"/>
    <xf numFmtId="0" fontId="7" fillId="0" borderId="0" xfId="2" applyFont="1" applyFill="1" applyBorder="1" applyAlignment="1">
      <alignment horizontal="center"/>
    </xf>
    <xf numFmtId="39" fontId="7" fillId="0" borderId="0" xfId="2" applyNumberFormat="1" applyFont="1" applyFill="1" applyBorder="1" applyAlignment="1">
      <alignment horizontal="left" wrapText="1"/>
    </xf>
    <xf numFmtId="39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39" fontId="7" fillId="0" borderId="0" xfId="2" applyNumberFormat="1" applyFont="1" applyFill="1" applyBorder="1" applyAlignment="1">
      <alignment horizontal="left"/>
    </xf>
    <xf numFmtId="39" fontId="10" fillId="0" borderId="0" xfId="0" applyNumberFormat="1" applyFont="1" applyFill="1" applyBorder="1" applyAlignment="1"/>
    <xf numFmtId="39" fontId="7" fillId="0" borderId="0" xfId="0" applyNumberFormat="1" applyFont="1" applyAlignment="1"/>
    <xf numFmtId="39" fontId="11" fillId="0" borderId="0" xfId="0" applyNumberFormat="1" applyFont="1" applyFill="1" applyBorder="1" applyAlignment="1"/>
    <xf numFmtId="39" fontId="10" fillId="0" borderId="0" xfId="0" applyNumberFormat="1" applyFont="1" applyAlignment="1"/>
    <xf numFmtId="39" fontId="9" fillId="4" borderId="0" xfId="2" applyNumberFormat="1" applyFont="1" applyFill="1" applyBorder="1" applyAlignment="1">
      <alignment horizontal="left"/>
    </xf>
    <xf numFmtId="39" fontId="9" fillId="4" borderId="0" xfId="0" applyNumberFormat="1" applyFont="1" applyFill="1" applyBorder="1" applyAlignment="1">
      <alignment horizontal="right"/>
    </xf>
    <xf numFmtId="4" fontId="7" fillId="0" borderId="0" xfId="1" applyNumberFormat="1" applyFont="1" applyFill="1" applyBorder="1" applyAlignment="1">
      <alignment horizontal="right"/>
    </xf>
    <xf numFmtId="39" fontId="2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9" fontId="6" fillId="0" borderId="0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39" fontId="7" fillId="0" borderId="0" xfId="1" applyNumberFormat="1" applyFont="1" applyFill="1" applyBorder="1" applyAlignment="1"/>
    <xf numFmtId="43" fontId="7" fillId="0" borderId="0" xfId="1" applyFont="1" applyFill="1" applyBorder="1" applyAlignment="1"/>
    <xf numFmtId="0" fontId="6" fillId="5" borderId="0" xfId="0" applyFont="1" applyFill="1" applyBorder="1" applyAlignment="1">
      <alignment horizontal="center"/>
    </xf>
    <xf numFmtId="39" fontId="9" fillId="4" borderId="0" xfId="0" applyNumberFormat="1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39" fontId="5" fillId="3" borderId="0" xfId="0" applyNumberFormat="1" applyFont="1" applyFill="1" applyBorder="1" applyAlignment="1"/>
    <xf numFmtId="0" fontId="11" fillId="0" borderId="0" xfId="0" applyFont="1" applyAlignment="1"/>
    <xf numFmtId="39" fontId="11" fillId="0" borderId="0" xfId="0" applyNumberFormat="1" applyFont="1" applyAlignment="1"/>
    <xf numFmtId="39" fontId="6" fillId="0" borderId="0" xfId="0" applyNumberFormat="1" applyFont="1" applyFill="1" applyBorder="1" applyAlignment="1">
      <alignment wrapText="1"/>
    </xf>
    <xf numFmtId="43" fontId="2" fillId="0" borderId="0" xfId="1" applyFont="1" applyAlignment="1"/>
    <xf numFmtId="0" fontId="6" fillId="0" borderId="0" xfId="0" applyFont="1" applyBorder="1" applyAlignment="1">
      <alignment horizontal="center"/>
    </xf>
    <xf numFmtId="39" fontId="6" fillId="0" borderId="0" xfId="0" applyNumberFormat="1" applyFont="1" applyBorder="1" applyAlignment="1"/>
    <xf numFmtId="39" fontId="6" fillId="0" borderId="0" xfId="0" applyNumberFormat="1" applyFont="1" applyBorder="1" applyAlignment="1">
      <alignment wrapText="1"/>
    </xf>
    <xf numFmtId="164" fontId="6" fillId="0" borderId="0" xfId="0" applyNumberFormat="1" applyFont="1" applyFill="1" applyBorder="1" applyAlignment="1">
      <alignment horizontal="right"/>
    </xf>
    <xf numFmtId="39" fontId="12" fillId="4" borderId="0" xfId="0" applyNumberFormat="1" applyFont="1" applyFill="1" applyBorder="1" applyAlignment="1"/>
    <xf numFmtId="43" fontId="6" fillId="0" borderId="0" xfId="1" applyFont="1" applyFill="1" applyBorder="1" applyAlignment="1">
      <alignment horizontal="right"/>
    </xf>
    <xf numFmtId="165" fontId="2" fillId="0" borderId="0" xfId="0" applyNumberFormat="1" applyFont="1" applyFill="1" applyAlignment="1"/>
    <xf numFmtId="39" fontId="7" fillId="0" borderId="0" xfId="1" applyNumberFormat="1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horizontal="right"/>
    </xf>
    <xf numFmtId="39" fontId="7" fillId="0" borderId="0" xfId="0" applyNumberFormat="1" applyFont="1" applyBorder="1" applyAlignment="1"/>
    <xf numFmtId="39" fontId="7" fillId="0" borderId="0" xfId="0" applyNumberFormat="1" applyFont="1" applyBorder="1" applyAlignment="1">
      <alignment wrapText="1"/>
    </xf>
    <xf numFmtId="39" fontId="12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165" fontId="2" fillId="0" borderId="0" xfId="0" applyNumberFormat="1" applyFont="1" applyAlignment="1"/>
    <xf numFmtId="0" fontId="8" fillId="0" borderId="0" xfId="0" applyFont="1" applyAlignment="1"/>
    <xf numFmtId="39" fontId="11" fillId="0" borderId="0" xfId="0" applyNumberFormat="1" applyFont="1" applyBorder="1" applyAlignment="1"/>
    <xf numFmtId="39" fontId="11" fillId="0" borderId="0" xfId="0" applyNumberFormat="1" applyFont="1" applyFill="1" applyBorder="1" applyAlignment="1">
      <alignment horizontal="right"/>
    </xf>
    <xf numFmtId="39" fontId="13" fillId="0" borderId="0" xfId="0" applyNumberFormat="1" applyFont="1" applyFill="1" applyBorder="1" applyAlignment="1">
      <alignment horizontal="right"/>
    </xf>
    <xf numFmtId="43" fontId="11" fillId="0" borderId="0" xfId="1" applyFont="1" applyBorder="1" applyAlignment="1"/>
    <xf numFmtId="39" fontId="11" fillId="0" borderId="0" xfId="1" applyNumberFormat="1" applyFont="1" applyBorder="1" applyAlignment="1"/>
    <xf numFmtId="0" fontId="12" fillId="4" borderId="0" xfId="0" applyFont="1" applyFill="1" applyBorder="1" applyAlignment="1">
      <alignment horizontal="center"/>
    </xf>
    <xf numFmtId="39" fontId="9" fillId="4" borderId="0" xfId="0" applyNumberFormat="1" applyFont="1" applyFill="1" applyAlignment="1"/>
    <xf numFmtId="39" fontId="12" fillId="4" borderId="0" xfId="0" applyNumberFormat="1" applyFont="1" applyFill="1" applyAlignment="1"/>
    <xf numFmtId="39" fontId="7" fillId="0" borderId="0" xfId="0" applyNumberFormat="1" applyFont="1" applyBorder="1" applyAlignment="1">
      <alignment horizontal="center"/>
    </xf>
    <xf numFmtId="39" fontId="7" fillId="0" borderId="0" xfId="0" applyNumberFormat="1" applyFont="1" applyBorder="1" applyAlignment="1">
      <alignment horizontal="right"/>
    </xf>
    <xf numFmtId="39" fontId="6" fillId="0" borderId="0" xfId="0" applyNumberFormat="1" applyFont="1" applyBorder="1" applyAlignment="1">
      <alignment horizontal="right"/>
    </xf>
    <xf numFmtId="39" fontId="7" fillId="0" borderId="0" xfId="0" applyNumberFormat="1" applyFont="1" applyFill="1" applyAlignment="1"/>
    <xf numFmtId="39" fontId="5" fillId="3" borderId="0" xfId="0" applyNumberFormat="1" applyFont="1" applyFill="1" applyBorder="1" applyAlignment="1">
      <alignment wrapText="1"/>
    </xf>
    <xf numFmtId="43" fontId="5" fillId="3" borderId="0" xfId="1" applyFont="1" applyFill="1" applyBorder="1" applyAlignment="1"/>
    <xf numFmtId="39" fontId="5" fillId="3" borderId="0" xfId="1" applyNumberFormat="1" applyFont="1" applyFill="1" applyBorder="1" applyAlignment="1">
      <alignment horizontal="right"/>
    </xf>
    <xf numFmtId="39" fontId="6" fillId="6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/>
    <xf numFmtId="39" fontId="6" fillId="4" borderId="0" xfId="1" applyNumberFormat="1" applyFont="1" applyFill="1" applyBorder="1" applyAlignment="1">
      <alignment horizontal="right"/>
    </xf>
    <xf numFmtId="43" fontId="5" fillId="3" borderId="0" xfId="1" applyFont="1" applyFill="1" applyBorder="1" applyAlignment="1">
      <alignment horizontal="right"/>
    </xf>
    <xf numFmtId="43" fontId="9" fillId="4" borderId="0" xfId="1" applyFont="1" applyFill="1" applyBorder="1" applyAlignment="1">
      <alignment horizontal="right"/>
    </xf>
    <xf numFmtId="39" fontId="6" fillId="0" borderId="0" xfId="1" applyNumberFormat="1" applyFont="1" applyBorder="1" applyAlignment="1"/>
    <xf numFmtId="43" fontId="6" fillId="0" borderId="0" xfId="1" applyFont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0" fontId="5" fillId="3" borderId="0" xfId="0" applyFont="1" applyFill="1" applyBorder="1" applyAlignment="1">
      <alignment horizontal="left"/>
    </xf>
    <xf numFmtId="39" fontId="5" fillId="3" borderId="0" xfId="0" applyNumberFormat="1" applyFont="1" applyFill="1" applyBorder="1" applyAlignment="1">
      <alignment horizontal="center"/>
    </xf>
    <xf numFmtId="39" fontId="2" fillId="0" borderId="0" xfId="0" applyNumberFormat="1" applyFont="1" applyAlignment="1">
      <alignment horizontal="center"/>
    </xf>
    <xf numFmtId="43" fontId="2" fillId="0" borderId="0" xfId="1" applyFont="1" applyFill="1" applyAlignment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39" fontId="10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6</xdr:row>
      <xdr:rowOff>8466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5300" y="0"/>
          <a:ext cx="0" cy="980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428626</xdr:colOff>
      <xdr:row>1</xdr:row>
      <xdr:rowOff>76200</xdr:rowOff>
    </xdr:from>
    <xdr:to>
      <xdr:col>14</xdr:col>
      <xdr:colOff>361951</xdr:colOff>
      <xdr:row>5</xdr:row>
      <xdr:rowOff>142875</xdr:rowOff>
    </xdr:to>
    <xdr:pic>
      <xdr:nvPicPr>
        <xdr:cNvPr id="3" name="Imagen 2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6" y="238125"/>
          <a:ext cx="10953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5"/>
  <sheetViews>
    <sheetView tabSelected="1" topLeftCell="M161" workbookViewId="0">
      <selection activeCell="W136" sqref="W136"/>
    </sheetView>
  </sheetViews>
  <sheetFormatPr baseColWidth="10" defaultColWidth="11.42578125" defaultRowHeight="12.75" x14ac:dyDescent="0.2"/>
  <cols>
    <col min="1" max="1" width="12" style="4" bestFit="1" customWidth="1"/>
    <col min="2" max="2" width="47.85546875" style="1" customWidth="1"/>
    <col min="3" max="3" width="23.140625" style="1" customWidth="1"/>
    <col min="4" max="4" width="14.42578125" style="2" customWidth="1"/>
    <col min="5" max="5" width="15.5703125" style="2" hidden="1" customWidth="1"/>
    <col min="6" max="6" width="16.28515625" style="2" hidden="1" customWidth="1"/>
    <col min="7" max="11" width="17.42578125" style="2" hidden="1" customWidth="1"/>
    <col min="12" max="13" width="17.42578125" style="2" customWidth="1"/>
    <col min="14" max="16" width="17.42578125" style="1" customWidth="1"/>
    <col min="17" max="17" width="15.42578125" style="1" customWidth="1"/>
    <col min="18" max="18" width="17.28515625" style="1" customWidth="1"/>
    <col min="19" max="19" width="18.7109375" style="1" customWidth="1"/>
    <col min="20" max="20" width="16.28515625" style="1" customWidth="1"/>
    <col min="21" max="21" width="15" style="1" customWidth="1"/>
    <col min="22" max="22" width="0.140625" style="1" hidden="1" customWidth="1"/>
    <col min="23" max="23" width="17.28515625" style="1" customWidth="1"/>
    <col min="24" max="24" width="16.140625" style="1" customWidth="1"/>
    <col min="25" max="16384" width="11.42578125" style="1"/>
  </cols>
  <sheetData>
    <row r="1" spans="1:24" x14ac:dyDescent="0.2">
      <c r="A1" s="1"/>
    </row>
    <row r="2" spans="1:24" x14ac:dyDescent="0.2">
      <c r="A2" s="1"/>
      <c r="B2" s="3"/>
    </row>
    <row r="3" spans="1:24" x14ac:dyDescent="0.2">
      <c r="A3" s="1"/>
    </row>
    <row r="4" spans="1:24" x14ac:dyDescent="0.2">
      <c r="A4" s="1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4" x14ac:dyDescent="0.2">
      <c r="A5" s="1"/>
    </row>
    <row r="6" spans="1:24" x14ac:dyDescent="0.2">
      <c r="A6" s="1"/>
    </row>
    <row r="7" spans="1:24" ht="18" x14ac:dyDescent="0.25">
      <c r="A7" s="111" t="s">
        <v>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</row>
    <row r="8" spans="1:24" ht="18" x14ac:dyDescent="0.25">
      <c r="A8" s="112" t="s">
        <v>1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4" ht="15" customHeight="1" x14ac:dyDescent="0.25">
      <c r="A9" s="112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4" x14ac:dyDescent="0.2">
      <c r="A10" s="1"/>
      <c r="V10" s="4"/>
    </row>
    <row r="11" spans="1:24" x14ac:dyDescent="0.2">
      <c r="A11" s="5" t="s">
        <v>3</v>
      </c>
      <c r="B11" s="6" t="s">
        <v>4</v>
      </c>
      <c r="C11" s="7"/>
      <c r="D11" s="113" t="s">
        <v>5</v>
      </c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8"/>
      <c r="S11" s="8"/>
      <c r="T11" s="5" t="s">
        <v>6</v>
      </c>
      <c r="U11" s="7" t="s">
        <v>7</v>
      </c>
      <c r="V11" s="4"/>
    </row>
    <row r="12" spans="1:24" ht="21.75" customHeight="1" x14ac:dyDescent="0.2">
      <c r="A12" s="9"/>
      <c r="B12" s="10"/>
      <c r="C12" s="7" t="s">
        <v>8</v>
      </c>
      <c r="D12" s="11" t="s">
        <v>9</v>
      </c>
      <c r="E12" s="11"/>
      <c r="F12" s="11"/>
      <c r="G12" s="11"/>
      <c r="H12" s="11"/>
      <c r="I12" s="11"/>
      <c r="J12" s="11"/>
      <c r="K12" s="11"/>
      <c r="L12" s="11" t="s">
        <v>10</v>
      </c>
      <c r="M12" s="11" t="s">
        <v>11</v>
      </c>
      <c r="N12" s="12" t="s">
        <v>12</v>
      </c>
      <c r="O12" s="12" t="s">
        <v>13</v>
      </c>
      <c r="P12" s="12" t="s">
        <v>14</v>
      </c>
      <c r="Q12" s="12" t="s">
        <v>15</v>
      </c>
      <c r="R12" s="12" t="s">
        <v>16</v>
      </c>
      <c r="S12" s="12" t="s">
        <v>17</v>
      </c>
      <c r="T12" s="12" t="s">
        <v>5</v>
      </c>
      <c r="U12" s="7" t="s">
        <v>18</v>
      </c>
      <c r="V12" s="4"/>
    </row>
    <row r="13" spans="1:24" ht="11.25" hidden="1" customHeight="1" x14ac:dyDescent="0.2">
      <c r="A13" s="13"/>
      <c r="B13" s="13"/>
      <c r="C13" s="1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4"/>
      <c r="O13" s="14"/>
      <c r="P13" s="14"/>
      <c r="Q13" s="14"/>
      <c r="R13" s="14"/>
      <c r="S13" s="14"/>
      <c r="T13" s="14"/>
      <c r="U13" s="16"/>
    </row>
    <row r="14" spans="1:24" ht="18" customHeight="1" x14ac:dyDescent="0.2">
      <c r="A14" s="17">
        <v>1</v>
      </c>
      <c r="B14" s="18" t="s">
        <v>19</v>
      </c>
      <c r="C14" s="19">
        <f>SUM(C15+C25+C29+C34)</f>
        <v>390700000</v>
      </c>
      <c r="D14" s="19">
        <f>SUM(D15+D26+D29+D34)</f>
        <v>27089271.210000001</v>
      </c>
      <c r="E14" s="20"/>
      <c r="F14" s="20"/>
      <c r="G14" s="20"/>
      <c r="H14" s="20"/>
      <c r="I14" s="20"/>
      <c r="J14" s="20"/>
      <c r="K14" s="20"/>
      <c r="L14" s="19">
        <f t="shared" ref="L14:R14" si="0">SUM(L15+L26+L29+L34)</f>
        <v>30316697.949999999</v>
      </c>
      <c r="M14" s="19">
        <f t="shared" si="0"/>
        <v>32870869</v>
      </c>
      <c r="N14" s="19">
        <f t="shared" si="0"/>
        <v>29115995.569999997</v>
      </c>
      <c r="O14" s="19">
        <f t="shared" si="0"/>
        <v>31648309.009999998</v>
      </c>
      <c r="P14" s="19">
        <f t="shared" si="0"/>
        <v>28552277.240000002</v>
      </c>
      <c r="Q14" s="19">
        <f>+Q15+Q25+Q29+Q34</f>
        <v>29683337.839999996</v>
      </c>
      <c r="R14" s="19">
        <f t="shared" si="0"/>
        <v>78727704.279999986</v>
      </c>
      <c r="S14" s="19">
        <f t="shared" ref="S14:U14" si="1">+S15+S25+S29+S34</f>
        <v>44185264.520000011</v>
      </c>
      <c r="T14" s="19">
        <f t="shared" si="1"/>
        <v>332189726.61999995</v>
      </c>
      <c r="U14" s="19">
        <f t="shared" si="1"/>
        <v>58510273.379999995</v>
      </c>
      <c r="W14" s="21"/>
    </row>
    <row r="15" spans="1:24" x14ac:dyDescent="0.2">
      <c r="A15" s="22">
        <v>11</v>
      </c>
      <c r="B15" s="23" t="s">
        <v>20</v>
      </c>
      <c r="C15" s="24">
        <f>SUM(C16+C18+C21+C22+C24)</f>
        <v>323000000</v>
      </c>
      <c r="D15" s="24">
        <f>+D16+D18+D21+D22+D24</f>
        <v>24223314.990000002</v>
      </c>
      <c r="E15" s="24">
        <f t="shared" ref="E15:K15" si="2">SUM(E16+E18+E21+E22+E24)</f>
        <v>0</v>
      </c>
      <c r="F15" s="24">
        <f t="shared" si="2"/>
        <v>0</v>
      </c>
      <c r="G15" s="24">
        <f t="shared" si="2"/>
        <v>0</v>
      </c>
      <c r="H15" s="24">
        <f t="shared" si="2"/>
        <v>0</v>
      </c>
      <c r="I15" s="24">
        <f t="shared" si="2"/>
        <v>0</v>
      </c>
      <c r="J15" s="24">
        <f t="shared" si="2"/>
        <v>0</v>
      </c>
      <c r="K15" s="24">
        <f t="shared" si="2"/>
        <v>0</v>
      </c>
      <c r="L15" s="24">
        <f t="shared" ref="L15:S15" si="3">+L16+L18+L21+L22+L24</f>
        <v>24763159.23</v>
      </c>
      <c r="M15" s="24">
        <f t="shared" si="3"/>
        <v>24536183.59</v>
      </c>
      <c r="N15" s="24">
        <f t="shared" si="3"/>
        <v>23471285.899999999</v>
      </c>
      <c r="O15" s="24">
        <f t="shared" si="3"/>
        <v>25946087.77</v>
      </c>
      <c r="P15" s="24">
        <f t="shared" si="3"/>
        <v>22858531.740000002</v>
      </c>
      <c r="Q15" s="24">
        <f t="shared" si="3"/>
        <v>24270182.139999997</v>
      </c>
      <c r="R15" s="24">
        <f t="shared" si="3"/>
        <v>73038920.679999992</v>
      </c>
      <c r="S15" s="24">
        <f t="shared" si="3"/>
        <v>37889556.930000007</v>
      </c>
      <c r="T15" s="24">
        <f>+T16+T18+T21+T22+T24</f>
        <v>280997222.96999997</v>
      </c>
      <c r="U15" s="24">
        <f>+U16+U18+U21+U22+U24</f>
        <v>42002777.030000001</v>
      </c>
      <c r="W15" s="25"/>
      <c r="X15" s="2"/>
    </row>
    <row r="16" spans="1:24" x14ac:dyDescent="0.2">
      <c r="A16" s="26">
        <v>111</v>
      </c>
      <c r="B16" s="27" t="s">
        <v>21</v>
      </c>
      <c r="C16" s="28">
        <f>SUM(C17)</f>
        <v>250000000</v>
      </c>
      <c r="D16" s="28">
        <f>SUM(D17)</f>
        <v>20750724.77</v>
      </c>
      <c r="E16" s="28"/>
      <c r="F16" s="28"/>
      <c r="G16" s="28"/>
      <c r="H16" s="28"/>
      <c r="I16" s="28"/>
      <c r="J16" s="28"/>
      <c r="K16" s="28"/>
      <c r="L16" s="28">
        <f t="shared" ref="L16:S16" si="4">SUM(L17)</f>
        <v>20902637.989999998</v>
      </c>
      <c r="M16" s="28">
        <f t="shared" si="4"/>
        <v>20805509.300000001</v>
      </c>
      <c r="N16" s="28">
        <f t="shared" si="4"/>
        <v>20843667.329999998</v>
      </c>
      <c r="O16" s="28">
        <f t="shared" si="4"/>
        <v>20526711.890000001</v>
      </c>
      <c r="P16" s="28">
        <f t="shared" si="4"/>
        <v>20720121.629999999</v>
      </c>
      <c r="Q16" s="28">
        <f t="shared" si="4"/>
        <v>21511322.5</v>
      </c>
      <c r="R16" s="28">
        <f t="shared" si="4"/>
        <v>24399556.159999996</v>
      </c>
      <c r="S16" s="28">
        <f t="shared" si="4"/>
        <v>25455739.080000009</v>
      </c>
      <c r="T16" s="28">
        <f>+T17</f>
        <v>195915990.65000001</v>
      </c>
      <c r="U16" s="28">
        <f>SUM(C16-T16)</f>
        <v>54084009.349999994</v>
      </c>
      <c r="V16" s="2"/>
      <c r="X16" s="2"/>
    </row>
    <row r="17" spans="1:24" ht="15" customHeight="1" x14ac:dyDescent="0.2">
      <c r="A17" s="29">
        <v>1111</v>
      </c>
      <c r="B17" s="30" t="s">
        <v>22</v>
      </c>
      <c r="C17" s="31">
        <v>250000000</v>
      </c>
      <c r="D17" s="32">
        <v>20750724.77</v>
      </c>
      <c r="E17" s="32"/>
      <c r="F17" s="32"/>
      <c r="G17" s="32"/>
      <c r="H17" s="32"/>
      <c r="I17" s="32"/>
      <c r="J17" s="32"/>
      <c r="K17" s="32"/>
      <c r="L17" s="32">
        <v>20902637.989999998</v>
      </c>
      <c r="M17" s="32">
        <v>20805509.300000001</v>
      </c>
      <c r="N17" s="32">
        <v>20843667.329999998</v>
      </c>
      <c r="O17" s="32">
        <v>20526711.890000001</v>
      </c>
      <c r="P17" s="32">
        <v>20720121.629999999</v>
      </c>
      <c r="Q17" s="31">
        <v>21511322.5</v>
      </c>
      <c r="R17" s="31">
        <v>24399556.159999996</v>
      </c>
      <c r="S17" s="32">
        <v>25455739.080000009</v>
      </c>
      <c r="T17" s="32">
        <f>SUM(D17:S17)</f>
        <v>195915990.65000001</v>
      </c>
      <c r="U17" s="33">
        <f>SUM(C17-T17)</f>
        <v>54084009.349999994</v>
      </c>
      <c r="V17" s="2"/>
      <c r="W17" s="2"/>
      <c r="X17" s="2"/>
    </row>
    <row r="18" spans="1:24" ht="12.75" customHeight="1" x14ac:dyDescent="0.2">
      <c r="A18" s="26">
        <v>112</v>
      </c>
      <c r="B18" s="34" t="s">
        <v>23</v>
      </c>
      <c r="C18" s="28">
        <f>SUM(C19:C20)</f>
        <v>6000000</v>
      </c>
      <c r="D18" s="28">
        <f>SUM(D19:D20)</f>
        <v>301726.87</v>
      </c>
      <c r="E18" s="35"/>
      <c r="F18" s="35"/>
      <c r="G18" s="35"/>
      <c r="H18" s="35"/>
      <c r="I18" s="35"/>
      <c r="J18" s="35"/>
      <c r="K18" s="35"/>
      <c r="L18" s="28">
        <f t="shared" ref="L18:S18" si="5">SUM(L19:L20)</f>
        <v>19685.8</v>
      </c>
      <c r="M18" s="28">
        <f t="shared" si="5"/>
        <v>674819.66999999993</v>
      </c>
      <c r="N18" s="28">
        <f t="shared" si="5"/>
        <v>422773.25</v>
      </c>
      <c r="O18" s="28">
        <f t="shared" si="5"/>
        <v>363774.17</v>
      </c>
      <c r="P18" s="28">
        <f t="shared" si="5"/>
        <v>327991.70999999996</v>
      </c>
      <c r="Q18" s="28">
        <f t="shared" si="5"/>
        <v>691743.49</v>
      </c>
      <c r="R18" s="28">
        <f t="shared" si="5"/>
        <v>260589.91</v>
      </c>
      <c r="S18" s="28">
        <f t="shared" si="5"/>
        <v>30526.080000000002</v>
      </c>
      <c r="T18" s="33">
        <f>SUM(T19:T20)</f>
        <v>3093630.95</v>
      </c>
      <c r="U18" s="28">
        <f>SUM(C18-T18)</f>
        <v>2906369.05</v>
      </c>
      <c r="V18" s="2"/>
    </row>
    <row r="19" spans="1:24" x14ac:dyDescent="0.2">
      <c r="A19" s="36">
        <v>1121</v>
      </c>
      <c r="B19" s="37" t="s">
        <v>24</v>
      </c>
      <c r="C19" s="35">
        <v>2000000</v>
      </c>
      <c r="D19" s="35">
        <v>110017.24</v>
      </c>
      <c r="E19" s="35"/>
      <c r="F19" s="35"/>
      <c r="G19" s="35"/>
      <c r="H19" s="35"/>
      <c r="I19" s="35"/>
      <c r="J19" s="35"/>
      <c r="K19" s="35"/>
      <c r="L19" s="35">
        <v>19685.8</v>
      </c>
      <c r="M19" s="35">
        <v>131238.68</v>
      </c>
      <c r="N19" s="35">
        <v>209981.84</v>
      </c>
      <c r="O19" s="35">
        <v>209981.84</v>
      </c>
      <c r="P19" s="35">
        <v>96241.65</v>
      </c>
      <c r="Q19" s="35">
        <v>124020.52</v>
      </c>
      <c r="R19" s="35">
        <v>42546.73</v>
      </c>
      <c r="S19" s="35">
        <v>0</v>
      </c>
      <c r="T19" s="32">
        <f>SUM(D19:S19)</f>
        <v>943714.3</v>
      </c>
      <c r="U19" s="38">
        <f>+C19-T19</f>
        <v>1056285.7</v>
      </c>
      <c r="V19" s="2"/>
      <c r="X19" s="39"/>
    </row>
    <row r="20" spans="1:24" ht="15" customHeight="1" x14ac:dyDescent="0.2">
      <c r="A20" s="36">
        <v>1123</v>
      </c>
      <c r="B20" s="40" t="s">
        <v>25</v>
      </c>
      <c r="C20" s="35">
        <v>4000000</v>
      </c>
      <c r="D20" s="35">
        <v>191709.63</v>
      </c>
      <c r="E20" s="35"/>
      <c r="F20" s="35"/>
      <c r="G20" s="35"/>
      <c r="H20" s="35"/>
      <c r="I20" s="35"/>
      <c r="J20" s="35"/>
      <c r="K20" s="35"/>
      <c r="L20" s="35">
        <v>0</v>
      </c>
      <c r="M20" s="35">
        <v>543580.99</v>
      </c>
      <c r="N20" s="35">
        <v>212791.41</v>
      </c>
      <c r="O20" s="35">
        <v>153792.32999999999</v>
      </c>
      <c r="P20" s="35">
        <v>231750.06</v>
      </c>
      <c r="Q20" s="35">
        <v>567722.97</v>
      </c>
      <c r="R20" s="35">
        <v>218043.18</v>
      </c>
      <c r="S20" s="35">
        <v>30526.080000000002</v>
      </c>
      <c r="T20" s="32">
        <f>SUM(D20:S20)</f>
        <v>2149916.6500000004</v>
      </c>
      <c r="U20" s="41">
        <f t="shared" ref="U20:U33" si="6">SUM(C20-T20)</f>
        <v>1850083.3499999996</v>
      </c>
      <c r="V20" s="2"/>
    </row>
    <row r="21" spans="1:24" x14ac:dyDescent="0.2">
      <c r="A21" s="26">
        <v>114</v>
      </c>
      <c r="B21" s="27" t="s">
        <v>26</v>
      </c>
      <c r="C21" s="28">
        <v>25000000</v>
      </c>
      <c r="D21" s="28">
        <f>SUM(D22)</f>
        <v>0</v>
      </c>
      <c r="E21" s="28"/>
      <c r="F21" s="28"/>
      <c r="G21" s="28"/>
      <c r="H21" s="28"/>
      <c r="I21" s="28"/>
      <c r="J21" s="28"/>
      <c r="K21" s="28"/>
      <c r="L21" s="28">
        <v>14217.51</v>
      </c>
      <c r="M21" s="28">
        <v>46251.82</v>
      </c>
      <c r="N21" s="28">
        <v>32812.85</v>
      </c>
      <c r="O21" s="28">
        <v>211474.04</v>
      </c>
      <c r="P21" s="28">
        <v>47574.01</v>
      </c>
      <c r="Q21" s="28">
        <v>13626.45</v>
      </c>
      <c r="R21" s="28">
        <v>2533238.3399999989</v>
      </c>
      <c r="S21" s="28">
        <v>1310199.01</v>
      </c>
      <c r="T21" s="33">
        <f>SUM(D21:S21)</f>
        <v>4209394.0299999993</v>
      </c>
      <c r="U21" s="28">
        <f t="shared" si="6"/>
        <v>20790605.969999999</v>
      </c>
      <c r="V21" s="2"/>
    </row>
    <row r="22" spans="1:24" x14ac:dyDescent="0.2">
      <c r="A22" s="26">
        <v>115</v>
      </c>
      <c r="B22" s="27" t="s">
        <v>27</v>
      </c>
      <c r="C22" s="28">
        <f>SUM(C23)</f>
        <v>27000000</v>
      </c>
      <c r="D22" s="28">
        <f t="shared" ref="D22:S22" si="7">SUM(D23:D23)</f>
        <v>0</v>
      </c>
      <c r="E22" s="28">
        <f t="shared" si="7"/>
        <v>0</v>
      </c>
      <c r="F22" s="28">
        <f t="shared" si="7"/>
        <v>0</v>
      </c>
      <c r="G22" s="28">
        <f t="shared" si="7"/>
        <v>0</v>
      </c>
      <c r="H22" s="28">
        <f t="shared" si="7"/>
        <v>0</v>
      </c>
      <c r="I22" s="28">
        <f t="shared" si="7"/>
        <v>0</v>
      </c>
      <c r="J22" s="28">
        <f t="shared" si="7"/>
        <v>0</v>
      </c>
      <c r="K22" s="28">
        <f t="shared" si="7"/>
        <v>0</v>
      </c>
      <c r="L22" s="28">
        <f t="shared" si="7"/>
        <v>2282341.89</v>
      </c>
      <c r="M22" s="28">
        <f t="shared" si="7"/>
        <v>1327248.96</v>
      </c>
      <c r="N22" s="28">
        <f t="shared" si="7"/>
        <v>687735.22</v>
      </c>
      <c r="O22" s="28">
        <f t="shared" si="7"/>
        <v>2931027.88</v>
      </c>
      <c r="P22" s="28">
        <f t="shared" si="7"/>
        <v>661189.35</v>
      </c>
      <c r="Q22" s="28">
        <f t="shared" si="7"/>
        <v>2039863.25</v>
      </c>
      <c r="R22" s="28">
        <f t="shared" si="7"/>
        <v>41217963.099999994</v>
      </c>
      <c r="S22" s="28">
        <f t="shared" si="7"/>
        <v>9998984.0099999998</v>
      </c>
      <c r="T22" s="33">
        <f>SUM(T23)</f>
        <v>61146353.659999989</v>
      </c>
      <c r="U22" s="28">
        <f t="shared" si="6"/>
        <v>-34146353.659999989</v>
      </c>
      <c r="V22" s="42"/>
    </row>
    <row r="23" spans="1:24" x14ac:dyDescent="0.2">
      <c r="A23" s="36">
        <v>1153</v>
      </c>
      <c r="B23" s="40" t="s">
        <v>28</v>
      </c>
      <c r="C23" s="43">
        <v>27000000</v>
      </c>
      <c r="D23" s="35">
        <v>0</v>
      </c>
      <c r="E23" s="35"/>
      <c r="F23" s="35"/>
      <c r="G23" s="35"/>
      <c r="H23" s="35"/>
      <c r="I23" s="35"/>
      <c r="J23" s="35"/>
      <c r="K23" s="35"/>
      <c r="L23" s="35">
        <v>2282341.89</v>
      </c>
      <c r="M23" s="35">
        <v>1327248.96</v>
      </c>
      <c r="N23" s="35">
        <v>687735.22</v>
      </c>
      <c r="O23" s="35">
        <v>2931027.88</v>
      </c>
      <c r="P23" s="35">
        <v>661189.35</v>
      </c>
      <c r="Q23" s="38">
        <v>2039863.25</v>
      </c>
      <c r="R23" s="35">
        <v>41217963.099999994</v>
      </c>
      <c r="S23" s="35">
        <v>9998984.0099999998</v>
      </c>
      <c r="T23" s="32">
        <f>SUM(D23:S23)</f>
        <v>61146353.659999989</v>
      </c>
      <c r="U23" s="35">
        <f t="shared" si="6"/>
        <v>-34146353.659999989</v>
      </c>
      <c r="V23" s="2"/>
    </row>
    <row r="24" spans="1:24" x14ac:dyDescent="0.2">
      <c r="A24" s="26">
        <v>116</v>
      </c>
      <c r="B24" s="27" t="s">
        <v>29</v>
      </c>
      <c r="C24" s="28">
        <v>15000000</v>
      </c>
      <c r="D24" s="28">
        <v>3170863.35</v>
      </c>
      <c r="E24" s="35"/>
      <c r="F24" s="35"/>
      <c r="G24" s="35"/>
      <c r="H24" s="35"/>
      <c r="I24" s="35"/>
      <c r="J24" s="35"/>
      <c r="K24" s="35"/>
      <c r="L24" s="28">
        <v>1544276.04</v>
      </c>
      <c r="M24" s="28">
        <v>1682353.84</v>
      </c>
      <c r="N24" s="28">
        <v>1484297.25</v>
      </c>
      <c r="O24" s="28">
        <v>1913099.79</v>
      </c>
      <c r="P24" s="28">
        <v>1101655.04</v>
      </c>
      <c r="Q24" s="28">
        <v>13626.45</v>
      </c>
      <c r="R24" s="28">
        <v>4627573.17</v>
      </c>
      <c r="S24" s="28">
        <v>1094108.7499999998</v>
      </c>
      <c r="T24" s="33">
        <f>SUM(D24:S24)</f>
        <v>16631853.679999998</v>
      </c>
      <c r="U24" s="28">
        <f t="shared" si="6"/>
        <v>-1631853.6799999978</v>
      </c>
      <c r="V24" s="44"/>
      <c r="W24" s="2"/>
    </row>
    <row r="25" spans="1:24" ht="16.5" customHeight="1" x14ac:dyDescent="0.2">
      <c r="A25" s="22">
        <v>12</v>
      </c>
      <c r="B25" s="45" t="s">
        <v>30</v>
      </c>
      <c r="C25" s="46">
        <f>SUM(C26)</f>
        <v>28600000</v>
      </c>
      <c r="D25" s="46">
        <f>+D26</f>
        <v>2339985.02</v>
      </c>
      <c r="E25" s="46"/>
      <c r="F25" s="46"/>
      <c r="G25" s="46"/>
      <c r="H25" s="46"/>
      <c r="I25" s="46"/>
      <c r="J25" s="46"/>
      <c r="K25" s="46"/>
      <c r="L25" s="46">
        <f t="shared" ref="L25:S25" si="8">+L26</f>
        <v>2330586.64</v>
      </c>
      <c r="M25" s="46">
        <f t="shared" si="8"/>
        <v>2385190.38</v>
      </c>
      <c r="N25" s="46">
        <f t="shared" si="8"/>
        <v>2404140.33</v>
      </c>
      <c r="O25" s="46">
        <f t="shared" si="8"/>
        <v>2449523.48</v>
      </c>
      <c r="P25" s="46">
        <f t="shared" si="8"/>
        <v>2394403.25</v>
      </c>
      <c r="Q25" s="46">
        <f t="shared" si="8"/>
        <v>2326159.15</v>
      </c>
      <c r="R25" s="46">
        <f t="shared" si="8"/>
        <v>2004074.1700000006</v>
      </c>
      <c r="S25" s="46">
        <f t="shared" si="8"/>
        <v>2155945.19</v>
      </c>
      <c r="T25" s="46">
        <f>+T26</f>
        <v>20790007.610000003</v>
      </c>
      <c r="U25" s="46">
        <f t="shared" si="6"/>
        <v>7809992.3899999969</v>
      </c>
      <c r="V25" s="2"/>
      <c r="W25" s="47"/>
    </row>
    <row r="26" spans="1:24" s="4" customFormat="1" x14ac:dyDescent="0.2">
      <c r="A26" s="26">
        <v>122</v>
      </c>
      <c r="B26" s="27" t="s">
        <v>31</v>
      </c>
      <c r="C26" s="28">
        <f>SUM(C27:C28)</f>
        <v>28600000</v>
      </c>
      <c r="D26" s="28">
        <f>+D27+D28</f>
        <v>2339985.02</v>
      </c>
      <c r="E26" s="28"/>
      <c r="F26" s="28"/>
      <c r="G26" s="28"/>
      <c r="H26" s="28"/>
      <c r="I26" s="28"/>
      <c r="J26" s="28"/>
      <c r="K26" s="28"/>
      <c r="L26" s="28">
        <f t="shared" ref="L26:Q26" si="9">+L27+L28</f>
        <v>2330586.64</v>
      </c>
      <c r="M26" s="28">
        <f t="shared" si="9"/>
        <v>2385190.38</v>
      </c>
      <c r="N26" s="28">
        <f t="shared" si="9"/>
        <v>2404140.33</v>
      </c>
      <c r="O26" s="28">
        <f t="shared" si="9"/>
        <v>2449523.48</v>
      </c>
      <c r="P26" s="28">
        <f t="shared" si="9"/>
        <v>2394403.25</v>
      </c>
      <c r="Q26" s="28">
        <f t="shared" si="9"/>
        <v>2326159.15</v>
      </c>
      <c r="R26" s="28">
        <f>SUM(R27:R28)</f>
        <v>2004074.1700000006</v>
      </c>
      <c r="S26" s="28">
        <f>SUM(S27:S28)</f>
        <v>2155945.19</v>
      </c>
      <c r="T26" s="33">
        <f>+T27+T28</f>
        <v>20790007.610000003</v>
      </c>
      <c r="U26" s="28">
        <f t="shared" si="6"/>
        <v>7809992.3899999969</v>
      </c>
      <c r="V26" s="48"/>
      <c r="X26" s="1"/>
    </row>
    <row r="27" spans="1:24" s="4" customFormat="1" x14ac:dyDescent="0.2">
      <c r="A27" s="36">
        <v>1222</v>
      </c>
      <c r="B27" s="40" t="s">
        <v>32</v>
      </c>
      <c r="C27" s="35">
        <v>600000</v>
      </c>
      <c r="D27" s="35">
        <v>0</v>
      </c>
      <c r="E27" s="35"/>
      <c r="F27" s="35"/>
      <c r="G27" s="35"/>
      <c r="H27" s="35"/>
      <c r="I27" s="35"/>
      <c r="J27" s="35"/>
      <c r="K27" s="35"/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2">
        <f>SUM(D27:S27)</f>
        <v>0</v>
      </c>
      <c r="U27" s="35">
        <f t="shared" si="6"/>
        <v>600000</v>
      </c>
      <c r="V27" s="48"/>
    </row>
    <row r="28" spans="1:24" x14ac:dyDescent="0.2">
      <c r="A28" s="49">
        <v>1225</v>
      </c>
      <c r="B28" s="35" t="s">
        <v>33</v>
      </c>
      <c r="C28" s="43">
        <v>28000000</v>
      </c>
      <c r="D28" s="35">
        <v>2339985.02</v>
      </c>
      <c r="E28" s="35"/>
      <c r="F28" s="35"/>
      <c r="G28" s="35"/>
      <c r="H28" s="35"/>
      <c r="I28" s="35"/>
      <c r="J28" s="35"/>
      <c r="K28" s="35"/>
      <c r="L28" s="35">
        <v>2330586.64</v>
      </c>
      <c r="M28" s="35">
        <v>2385190.38</v>
      </c>
      <c r="N28" s="35">
        <v>2404140.33</v>
      </c>
      <c r="O28" s="35">
        <v>2449523.48</v>
      </c>
      <c r="P28" s="35">
        <v>2394403.25</v>
      </c>
      <c r="Q28" s="35">
        <v>2326159.15</v>
      </c>
      <c r="R28" s="35">
        <v>2004074.1700000006</v>
      </c>
      <c r="S28" s="35">
        <v>2155945.19</v>
      </c>
      <c r="T28" s="32">
        <f>SUM(D28:S28)</f>
        <v>20790007.610000003</v>
      </c>
      <c r="U28" s="35">
        <f t="shared" si="6"/>
        <v>7209992.3899999969</v>
      </c>
      <c r="V28" s="2"/>
      <c r="X28" s="4"/>
    </row>
    <row r="29" spans="1:24" x14ac:dyDescent="0.2">
      <c r="A29" s="50">
        <v>13</v>
      </c>
      <c r="B29" s="24" t="s">
        <v>34</v>
      </c>
      <c r="C29" s="24">
        <f>SUM(C30+C32)</f>
        <v>6700000</v>
      </c>
      <c r="D29" s="24">
        <f>+D30+D32</f>
        <v>525971.19999999995</v>
      </c>
      <c r="E29" s="24">
        <f t="shared" ref="E29:S29" si="10">+E30+E32</f>
        <v>0</v>
      </c>
      <c r="F29" s="24">
        <f t="shared" si="10"/>
        <v>0</v>
      </c>
      <c r="G29" s="24">
        <f t="shared" si="10"/>
        <v>0</v>
      </c>
      <c r="H29" s="24">
        <f t="shared" si="10"/>
        <v>0</v>
      </c>
      <c r="I29" s="24">
        <f t="shared" si="10"/>
        <v>0</v>
      </c>
      <c r="J29" s="24">
        <f t="shared" si="10"/>
        <v>0</v>
      </c>
      <c r="K29" s="24">
        <f t="shared" si="10"/>
        <v>0</v>
      </c>
      <c r="L29" s="24">
        <f t="shared" si="10"/>
        <v>531971.19999999995</v>
      </c>
      <c r="M29" s="24">
        <f t="shared" si="10"/>
        <v>528971.19999999995</v>
      </c>
      <c r="N29" s="24">
        <f t="shared" si="10"/>
        <v>519971.2</v>
      </c>
      <c r="O29" s="24">
        <f t="shared" si="10"/>
        <v>521471.2</v>
      </c>
      <c r="P29" s="24">
        <f t="shared" si="10"/>
        <v>541271.19999999995</v>
      </c>
      <c r="Q29" s="24">
        <f t="shared" si="10"/>
        <v>281871.2</v>
      </c>
      <c r="R29" s="24">
        <f t="shared" si="10"/>
        <v>553391.1</v>
      </c>
      <c r="S29" s="24">
        <f t="shared" si="10"/>
        <v>522971.2</v>
      </c>
      <c r="T29" s="24">
        <f>+T30+T32</f>
        <v>4527860.7</v>
      </c>
      <c r="U29" s="24">
        <f t="shared" si="6"/>
        <v>2172139.2999999998</v>
      </c>
      <c r="V29" s="2"/>
      <c r="W29" s="47"/>
    </row>
    <row r="30" spans="1:24" ht="15.75" customHeight="1" x14ac:dyDescent="0.2">
      <c r="A30" s="51">
        <v>131</v>
      </c>
      <c r="B30" s="28" t="s">
        <v>35</v>
      </c>
      <c r="C30" s="33">
        <f>SUM(C31)</f>
        <v>3500000</v>
      </c>
      <c r="D30" s="33">
        <f>SUM(D31)</f>
        <v>266771.20000000001</v>
      </c>
      <c r="E30" s="32"/>
      <c r="F30" s="32"/>
      <c r="G30" s="32"/>
      <c r="H30" s="32"/>
      <c r="I30" s="32"/>
      <c r="J30" s="32"/>
      <c r="K30" s="32"/>
      <c r="L30" s="33">
        <f t="shared" ref="L30:S30" si="11">SUM(L31)</f>
        <v>272771.20000000001</v>
      </c>
      <c r="M30" s="33">
        <f t="shared" si="11"/>
        <v>269771.2</v>
      </c>
      <c r="N30" s="33">
        <f t="shared" si="11"/>
        <v>260771.20000000001</v>
      </c>
      <c r="O30" s="33">
        <f t="shared" si="11"/>
        <v>262271.2</v>
      </c>
      <c r="P30" s="33">
        <f t="shared" si="11"/>
        <v>282071.2</v>
      </c>
      <c r="Q30" s="33">
        <f t="shared" si="11"/>
        <v>281871.2</v>
      </c>
      <c r="R30" s="52">
        <f>+R31</f>
        <v>294191.09999999998</v>
      </c>
      <c r="S30" s="33">
        <f t="shared" si="11"/>
        <v>263771.2</v>
      </c>
      <c r="T30" s="28">
        <f>+T31</f>
        <v>2454260.7000000002</v>
      </c>
      <c r="U30" s="33">
        <f t="shared" si="6"/>
        <v>1045739.2999999998</v>
      </c>
      <c r="V30" s="2"/>
    </row>
    <row r="31" spans="1:24" x14ac:dyDescent="0.2">
      <c r="A31" s="53">
        <v>1311</v>
      </c>
      <c r="B31" s="35" t="s">
        <v>36</v>
      </c>
      <c r="C31" s="43">
        <v>3500000</v>
      </c>
      <c r="D31" s="54">
        <v>266771.20000000001</v>
      </c>
      <c r="E31" s="54"/>
      <c r="F31" s="54"/>
      <c r="G31" s="54"/>
      <c r="H31" s="54"/>
      <c r="I31" s="54"/>
      <c r="J31" s="54"/>
      <c r="K31" s="54"/>
      <c r="L31" s="54">
        <v>272771.20000000001</v>
      </c>
      <c r="M31" s="54">
        <v>269771.2</v>
      </c>
      <c r="N31" s="55">
        <v>260771.20000000001</v>
      </c>
      <c r="O31" s="55">
        <v>262271.2</v>
      </c>
      <c r="P31" s="55">
        <v>282071.2</v>
      </c>
      <c r="Q31" s="55">
        <v>281871.2</v>
      </c>
      <c r="R31" s="55">
        <v>294191.09999999998</v>
      </c>
      <c r="S31" s="55">
        <v>263771.2</v>
      </c>
      <c r="T31" s="32">
        <f>SUM(D31:S31)</f>
        <v>2454260.7000000002</v>
      </c>
      <c r="U31" s="35">
        <f t="shared" si="6"/>
        <v>1045739.2999999998</v>
      </c>
      <c r="V31" s="2"/>
    </row>
    <row r="32" spans="1:24" x14ac:dyDescent="0.2">
      <c r="A32" s="56">
        <v>132</v>
      </c>
      <c r="B32" s="28" t="s">
        <v>37</v>
      </c>
      <c r="C32" s="28">
        <f>SUM(C33)</f>
        <v>3200000</v>
      </c>
      <c r="D32" s="28">
        <f>SUM(D33)</f>
        <v>259200</v>
      </c>
      <c r="E32" s="35"/>
      <c r="F32" s="35"/>
      <c r="G32" s="35"/>
      <c r="H32" s="35"/>
      <c r="I32" s="35"/>
      <c r="J32" s="35"/>
      <c r="K32" s="35"/>
      <c r="L32" s="28">
        <f t="shared" ref="L32:S32" si="12">SUM(L33)</f>
        <v>259200</v>
      </c>
      <c r="M32" s="28">
        <f t="shared" si="12"/>
        <v>259200</v>
      </c>
      <c r="N32" s="28">
        <f t="shared" si="12"/>
        <v>259200</v>
      </c>
      <c r="O32" s="28">
        <f t="shared" si="12"/>
        <v>259200</v>
      </c>
      <c r="P32" s="28">
        <f t="shared" si="12"/>
        <v>259200</v>
      </c>
      <c r="Q32" s="28">
        <f t="shared" si="12"/>
        <v>0</v>
      </c>
      <c r="R32" s="28">
        <f t="shared" si="12"/>
        <v>259200</v>
      </c>
      <c r="S32" s="28">
        <f t="shared" si="12"/>
        <v>259200</v>
      </c>
      <c r="T32" s="28">
        <f>+T33</f>
        <v>2073600</v>
      </c>
      <c r="U32" s="28">
        <f t="shared" si="6"/>
        <v>1126400</v>
      </c>
      <c r="V32" s="2"/>
    </row>
    <row r="33" spans="1:24" x14ac:dyDescent="0.2">
      <c r="A33" s="53">
        <v>1321</v>
      </c>
      <c r="B33" s="35" t="s">
        <v>38</v>
      </c>
      <c r="C33" s="43">
        <v>3200000</v>
      </c>
      <c r="D33" s="35">
        <v>259200</v>
      </c>
      <c r="E33" s="35"/>
      <c r="F33" s="35"/>
      <c r="G33" s="35"/>
      <c r="H33" s="35"/>
      <c r="I33" s="35"/>
      <c r="J33" s="35"/>
      <c r="K33" s="35"/>
      <c r="L33" s="35">
        <v>259200</v>
      </c>
      <c r="M33" s="35">
        <v>259200</v>
      </c>
      <c r="N33" s="35">
        <v>259200</v>
      </c>
      <c r="O33" s="35">
        <v>259200</v>
      </c>
      <c r="P33" s="35">
        <v>259200</v>
      </c>
      <c r="Q33" s="35">
        <v>0</v>
      </c>
      <c r="R33" s="54">
        <v>259200</v>
      </c>
      <c r="S33" s="54">
        <v>259200</v>
      </c>
      <c r="T33" s="32">
        <f>SUM(D33:S33)</f>
        <v>2073600</v>
      </c>
      <c r="U33" s="38">
        <f t="shared" si="6"/>
        <v>1126400</v>
      </c>
      <c r="V33" s="2"/>
    </row>
    <row r="34" spans="1:24" x14ac:dyDescent="0.2">
      <c r="A34" s="50">
        <v>15</v>
      </c>
      <c r="B34" s="57" t="s">
        <v>39</v>
      </c>
      <c r="C34" s="24">
        <f>SUM(C35+C36+C37)</f>
        <v>32400000</v>
      </c>
      <c r="D34" s="24">
        <f t="shared" ref="D34:S34" si="13">SUM(D35:D37)</f>
        <v>0</v>
      </c>
      <c r="E34" s="24">
        <f t="shared" si="13"/>
        <v>0</v>
      </c>
      <c r="F34" s="24">
        <f t="shared" si="13"/>
        <v>0</v>
      </c>
      <c r="G34" s="24">
        <f t="shared" si="13"/>
        <v>0</v>
      </c>
      <c r="H34" s="24">
        <f t="shared" si="13"/>
        <v>0</v>
      </c>
      <c r="I34" s="24">
        <f t="shared" si="13"/>
        <v>0</v>
      </c>
      <c r="J34" s="24">
        <f t="shared" si="13"/>
        <v>0</v>
      </c>
      <c r="K34" s="24">
        <f t="shared" si="13"/>
        <v>0</v>
      </c>
      <c r="L34" s="24">
        <f t="shared" si="13"/>
        <v>2690980.88</v>
      </c>
      <c r="M34" s="24">
        <f t="shared" si="13"/>
        <v>5420523.8300000001</v>
      </c>
      <c r="N34" s="24">
        <f t="shared" si="13"/>
        <v>2720598.14</v>
      </c>
      <c r="O34" s="24">
        <f t="shared" si="13"/>
        <v>2731226.56</v>
      </c>
      <c r="P34" s="24">
        <f t="shared" si="13"/>
        <v>2758071.0500000003</v>
      </c>
      <c r="Q34" s="24">
        <f t="shared" si="13"/>
        <v>2805125.3499999996</v>
      </c>
      <c r="R34" s="24">
        <f t="shared" si="13"/>
        <v>3131318.33</v>
      </c>
      <c r="S34" s="24">
        <f t="shared" si="13"/>
        <v>3616791.1999999997</v>
      </c>
      <c r="T34" s="24">
        <f>+T35+T36+T37</f>
        <v>25874635.34</v>
      </c>
      <c r="U34" s="24">
        <f>+C34-T34</f>
        <v>6525364.6600000001</v>
      </c>
      <c r="V34" s="2"/>
      <c r="W34" s="47"/>
    </row>
    <row r="35" spans="1:24" ht="15.75" customHeight="1" x14ac:dyDescent="0.2">
      <c r="A35" s="56">
        <v>151</v>
      </c>
      <c r="B35" s="28" t="s">
        <v>40</v>
      </c>
      <c r="C35" s="33">
        <v>14500000</v>
      </c>
      <c r="D35" s="35">
        <v>0</v>
      </c>
      <c r="E35" s="33"/>
      <c r="F35" s="33"/>
      <c r="G35" s="33"/>
      <c r="H35" s="33"/>
      <c r="I35" s="33"/>
      <c r="J35" s="33"/>
      <c r="K35" s="33"/>
      <c r="L35" s="32">
        <v>1196980</v>
      </c>
      <c r="M35" s="32">
        <v>2414497.2200000002</v>
      </c>
      <c r="N35" s="32">
        <v>1212438.8600000001</v>
      </c>
      <c r="O35" s="32">
        <v>1229349.27</v>
      </c>
      <c r="P35" s="32">
        <v>1243630.0900000001</v>
      </c>
      <c r="Q35" s="32">
        <v>1288038.58</v>
      </c>
      <c r="R35" s="32">
        <v>1418150.85</v>
      </c>
      <c r="S35" s="32">
        <v>1632151.19</v>
      </c>
      <c r="T35" s="33">
        <f>SUM(D35:S35)</f>
        <v>11635236.059999999</v>
      </c>
      <c r="U35" s="28">
        <f>+C35-T35</f>
        <v>2864763.9400000013</v>
      </c>
      <c r="V35" s="42"/>
    </row>
    <row r="36" spans="1:24" ht="15.75" customHeight="1" x14ac:dyDescent="0.2">
      <c r="A36" s="56">
        <v>152</v>
      </c>
      <c r="B36" s="28" t="s">
        <v>41</v>
      </c>
      <c r="C36" s="28">
        <v>16500000</v>
      </c>
      <c r="D36" s="35">
        <v>0</v>
      </c>
      <c r="E36" s="35"/>
      <c r="F36" s="35"/>
      <c r="G36" s="35"/>
      <c r="H36" s="35"/>
      <c r="I36" s="35"/>
      <c r="J36" s="35"/>
      <c r="K36" s="35"/>
      <c r="L36" s="35">
        <v>1387432.84</v>
      </c>
      <c r="M36" s="35">
        <v>2791155.52</v>
      </c>
      <c r="N36" s="35">
        <v>1400775.34</v>
      </c>
      <c r="O36" s="35">
        <v>1386762.46</v>
      </c>
      <c r="P36" s="35">
        <v>1397230.27</v>
      </c>
      <c r="Q36" s="35">
        <v>1399668.01</v>
      </c>
      <c r="R36" s="35">
        <v>1579393.29</v>
      </c>
      <c r="S36" s="35">
        <v>1830890.78</v>
      </c>
      <c r="T36" s="33">
        <f>SUM(D36:S36)</f>
        <v>13173308.51</v>
      </c>
      <c r="U36" s="28">
        <f>+C36-T36</f>
        <v>3326691.49</v>
      </c>
      <c r="V36" s="2"/>
    </row>
    <row r="37" spans="1:24" ht="15.75" customHeight="1" x14ac:dyDescent="0.2">
      <c r="A37" s="56">
        <v>153</v>
      </c>
      <c r="B37" s="28" t="s">
        <v>42</v>
      </c>
      <c r="C37" s="28">
        <v>1400000</v>
      </c>
      <c r="D37" s="35">
        <v>0</v>
      </c>
      <c r="E37" s="35"/>
      <c r="F37" s="35"/>
      <c r="G37" s="35"/>
      <c r="H37" s="35"/>
      <c r="I37" s="35"/>
      <c r="J37" s="35"/>
      <c r="K37" s="35"/>
      <c r="L37" s="35">
        <v>106568.04</v>
      </c>
      <c r="M37" s="35">
        <v>214871.09</v>
      </c>
      <c r="N37" s="35">
        <v>107383.94</v>
      </c>
      <c r="O37" s="35">
        <v>115114.83</v>
      </c>
      <c r="P37" s="35">
        <v>117210.69</v>
      </c>
      <c r="Q37" s="35">
        <v>117418.76</v>
      </c>
      <c r="R37" s="35">
        <v>133774.19</v>
      </c>
      <c r="S37" s="35">
        <v>153749.23000000001</v>
      </c>
      <c r="T37" s="33">
        <f>SUM(D37:S37)</f>
        <v>1066090.77</v>
      </c>
      <c r="U37" s="28">
        <f>+C37-T37</f>
        <v>333909.23</v>
      </c>
      <c r="V37" s="2"/>
    </row>
    <row r="38" spans="1:24" s="60" customFormat="1" ht="20.25" customHeight="1" x14ac:dyDescent="0.2">
      <c r="A38" s="58">
        <v>2</v>
      </c>
      <c r="B38" s="59" t="s">
        <v>43</v>
      </c>
      <c r="C38" s="19">
        <f>+C39+C48+C51+C54+C58+C64+C68+C72</f>
        <v>62469729.439999998</v>
      </c>
      <c r="D38" s="19">
        <f t="shared" ref="D38:V38" si="14">+D39+D48+D51+D54+D58+D64+D68+D72</f>
        <v>1844194.0699999998</v>
      </c>
      <c r="E38" s="19">
        <f t="shared" si="14"/>
        <v>0</v>
      </c>
      <c r="F38" s="19">
        <f t="shared" si="14"/>
        <v>0</v>
      </c>
      <c r="G38" s="19">
        <f t="shared" si="14"/>
        <v>0</v>
      </c>
      <c r="H38" s="19">
        <f t="shared" si="14"/>
        <v>0</v>
      </c>
      <c r="I38" s="19">
        <f t="shared" si="14"/>
        <v>0</v>
      </c>
      <c r="J38" s="19">
        <f t="shared" si="14"/>
        <v>0</v>
      </c>
      <c r="K38" s="19">
        <f t="shared" si="14"/>
        <v>0</v>
      </c>
      <c r="L38" s="19">
        <f t="shared" si="14"/>
        <v>3196513.87</v>
      </c>
      <c r="M38" s="19">
        <f t="shared" si="14"/>
        <v>3437453.42</v>
      </c>
      <c r="N38" s="19">
        <f t="shared" si="14"/>
        <v>2985430.05</v>
      </c>
      <c r="O38" s="19">
        <f t="shared" si="14"/>
        <v>3176244.38</v>
      </c>
      <c r="P38" s="19">
        <f t="shared" si="14"/>
        <v>2961229.3500000006</v>
      </c>
      <c r="Q38" s="19">
        <f t="shared" si="14"/>
        <v>3255482.1964000002</v>
      </c>
      <c r="R38" s="19">
        <f t="shared" si="14"/>
        <v>3599662.9182000002</v>
      </c>
      <c r="S38" s="19">
        <f t="shared" si="14"/>
        <v>4904711.4589999998</v>
      </c>
      <c r="T38" s="19">
        <f t="shared" si="14"/>
        <v>29360921.713600002</v>
      </c>
      <c r="U38" s="19">
        <f t="shared" si="14"/>
        <v>33108807.726400003</v>
      </c>
      <c r="V38" s="19">
        <f t="shared" si="14"/>
        <v>0</v>
      </c>
      <c r="W38" s="21"/>
      <c r="X38" s="2"/>
    </row>
    <row r="39" spans="1:24" ht="18" customHeight="1" x14ac:dyDescent="0.2">
      <c r="A39" s="50">
        <v>21</v>
      </c>
      <c r="B39" s="24" t="s">
        <v>44</v>
      </c>
      <c r="C39" s="46">
        <f>SUM(C40+C41+C42+C43+C44+C45+C46+C47)</f>
        <v>14902860</v>
      </c>
      <c r="D39" s="46">
        <f>SUM(D40:D47)</f>
        <v>390661.87</v>
      </c>
      <c r="E39" s="46">
        <f t="shared" ref="E39:S39" si="15">SUM(E40:E47)</f>
        <v>0</v>
      </c>
      <c r="F39" s="46">
        <f t="shared" si="15"/>
        <v>0</v>
      </c>
      <c r="G39" s="46">
        <f t="shared" si="15"/>
        <v>0</v>
      </c>
      <c r="H39" s="46">
        <f t="shared" si="15"/>
        <v>0</v>
      </c>
      <c r="I39" s="46">
        <f t="shared" si="15"/>
        <v>0</v>
      </c>
      <c r="J39" s="46">
        <f t="shared" si="15"/>
        <v>0</v>
      </c>
      <c r="K39" s="46">
        <f t="shared" si="15"/>
        <v>0</v>
      </c>
      <c r="L39" s="46">
        <f t="shared" si="15"/>
        <v>867340.49</v>
      </c>
      <c r="M39" s="46">
        <f t="shared" si="15"/>
        <v>611223.66</v>
      </c>
      <c r="N39" s="46">
        <f t="shared" si="15"/>
        <v>753000.46</v>
      </c>
      <c r="O39" s="46">
        <f t="shared" si="15"/>
        <v>795435.04</v>
      </c>
      <c r="P39" s="46">
        <f t="shared" si="15"/>
        <v>970704.62000000011</v>
      </c>
      <c r="Q39" s="46">
        <f t="shared" si="15"/>
        <v>764230.38</v>
      </c>
      <c r="R39" s="46">
        <f t="shared" si="15"/>
        <v>924329.06</v>
      </c>
      <c r="S39" s="46">
        <f t="shared" si="15"/>
        <v>1209994.0299999998</v>
      </c>
      <c r="T39" s="46">
        <f>SUM(T40:T47)</f>
        <v>7286919.6100000003</v>
      </c>
      <c r="U39" s="46">
        <f>SUM(U40:U47)</f>
        <v>7615940.3899999997</v>
      </c>
      <c r="V39" s="2"/>
      <c r="W39" s="47"/>
      <c r="X39" s="61"/>
    </row>
    <row r="40" spans="1:24" ht="18.75" customHeight="1" x14ac:dyDescent="0.2">
      <c r="A40" s="56">
        <v>211</v>
      </c>
      <c r="B40" s="28" t="s">
        <v>45</v>
      </c>
      <c r="C40" s="28">
        <v>246000</v>
      </c>
      <c r="D40" s="35">
        <v>0</v>
      </c>
      <c r="E40" s="35"/>
      <c r="F40" s="35"/>
      <c r="G40" s="35"/>
      <c r="H40" s="35"/>
      <c r="I40" s="35"/>
      <c r="J40" s="35"/>
      <c r="K40" s="35"/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51330</v>
      </c>
      <c r="S40" s="35">
        <v>0</v>
      </c>
      <c r="T40" s="33">
        <f t="shared" ref="T40:T47" si="16">SUM(D40:S40)</f>
        <v>51330</v>
      </c>
      <c r="U40" s="33">
        <f t="shared" ref="U40:U47" si="17">+C40-T40</f>
        <v>194670</v>
      </c>
      <c r="V40" s="2"/>
      <c r="X40" s="2"/>
    </row>
    <row r="41" spans="1:24" x14ac:dyDescent="0.2">
      <c r="A41" s="56">
        <v>212</v>
      </c>
      <c r="B41" s="62" t="s">
        <v>46</v>
      </c>
      <c r="C41" s="33">
        <v>250000</v>
      </c>
      <c r="D41" s="35">
        <v>0</v>
      </c>
      <c r="E41" s="33"/>
      <c r="F41" s="33"/>
      <c r="G41" s="33"/>
      <c r="H41" s="33"/>
      <c r="I41" s="33"/>
      <c r="J41" s="33"/>
      <c r="K41" s="33"/>
      <c r="L41" s="32">
        <v>1488.53</v>
      </c>
      <c r="M41" s="32">
        <v>2568.98</v>
      </c>
      <c r="N41" s="32">
        <v>3852.58</v>
      </c>
      <c r="O41" s="32">
        <v>2605.52</v>
      </c>
      <c r="P41" s="32">
        <v>3927.15</v>
      </c>
      <c r="Q41" s="32">
        <v>4863.59</v>
      </c>
      <c r="R41" s="32">
        <v>4071.78</v>
      </c>
      <c r="S41" s="35">
        <v>4817.01</v>
      </c>
      <c r="T41" s="33">
        <f t="shared" si="16"/>
        <v>28195.14</v>
      </c>
      <c r="U41" s="33">
        <f t="shared" si="17"/>
        <v>221804.86</v>
      </c>
      <c r="V41" s="2"/>
    </row>
    <row r="42" spans="1:24" ht="18" customHeight="1" x14ac:dyDescent="0.2">
      <c r="A42" s="56">
        <v>213</v>
      </c>
      <c r="B42" s="28" t="s">
        <v>47</v>
      </c>
      <c r="C42" s="28">
        <v>2000000</v>
      </c>
      <c r="D42" s="35">
        <v>0</v>
      </c>
      <c r="E42" s="35"/>
      <c r="F42" s="35"/>
      <c r="G42" s="35"/>
      <c r="H42" s="35"/>
      <c r="I42" s="35"/>
      <c r="J42" s="35"/>
      <c r="K42" s="35"/>
      <c r="L42" s="35">
        <v>132027.97</v>
      </c>
      <c r="M42" s="35">
        <v>140725.68</v>
      </c>
      <c r="N42" s="35">
        <v>126933.54</v>
      </c>
      <c r="O42" s="35">
        <v>133620.17000000001</v>
      </c>
      <c r="P42" s="35">
        <v>167908.64</v>
      </c>
      <c r="Q42" s="35">
        <v>228552.09</v>
      </c>
      <c r="R42" s="35">
        <v>135028.43</v>
      </c>
      <c r="S42" s="35">
        <v>543760.84</v>
      </c>
      <c r="T42" s="33">
        <f t="shared" si="16"/>
        <v>1608557.3599999999</v>
      </c>
      <c r="U42" s="33">
        <f t="shared" si="17"/>
        <v>391442.64000000013</v>
      </c>
      <c r="V42" s="2"/>
    </row>
    <row r="43" spans="1:24" ht="17.25" customHeight="1" x14ac:dyDescent="0.2">
      <c r="A43" s="56">
        <v>214</v>
      </c>
      <c r="B43" s="28" t="s">
        <v>48</v>
      </c>
      <c r="C43" s="28">
        <v>10000</v>
      </c>
      <c r="D43" s="35">
        <v>0</v>
      </c>
      <c r="E43" s="35"/>
      <c r="F43" s="35"/>
      <c r="G43" s="35"/>
      <c r="H43" s="35"/>
      <c r="I43" s="35"/>
      <c r="J43" s="35"/>
      <c r="K43" s="35"/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3">
        <f t="shared" si="16"/>
        <v>0</v>
      </c>
      <c r="U43" s="33">
        <f t="shared" si="17"/>
        <v>10000</v>
      </c>
      <c r="V43" s="2"/>
    </row>
    <row r="44" spans="1:24" x14ac:dyDescent="0.2">
      <c r="A44" s="56">
        <v>215</v>
      </c>
      <c r="B44" s="62" t="s">
        <v>49</v>
      </c>
      <c r="C44" s="33">
        <v>6596860</v>
      </c>
      <c r="D44" s="32">
        <v>6139.74</v>
      </c>
      <c r="E44" s="33"/>
      <c r="F44" s="33"/>
      <c r="G44" s="33"/>
      <c r="H44" s="33"/>
      <c r="I44" s="33"/>
      <c r="J44" s="33"/>
      <c r="K44" s="33"/>
      <c r="L44" s="32">
        <v>390175.34</v>
      </c>
      <c r="M44" s="32">
        <v>132291.23000000001</v>
      </c>
      <c r="N44" s="32">
        <v>268413.63</v>
      </c>
      <c r="O44" s="32">
        <v>265842.24</v>
      </c>
      <c r="P44" s="32">
        <v>427563.4</v>
      </c>
      <c r="Q44" s="32">
        <v>111886.83</v>
      </c>
      <c r="R44" s="32">
        <v>280481.89</v>
      </c>
      <c r="S44" s="32">
        <v>134420.82</v>
      </c>
      <c r="T44" s="33">
        <f t="shared" si="16"/>
        <v>2017215.1200000003</v>
      </c>
      <c r="U44" s="33">
        <f t="shared" si="17"/>
        <v>4579644.88</v>
      </c>
      <c r="V44" s="2"/>
      <c r="W44" s="63"/>
    </row>
    <row r="45" spans="1:24" ht="15.75" customHeight="1" x14ac:dyDescent="0.2">
      <c r="A45" s="56">
        <v>216</v>
      </c>
      <c r="B45" s="28" t="s">
        <v>50</v>
      </c>
      <c r="C45" s="28">
        <v>5700000</v>
      </c>
      <c r="D45" s="35">
        <v>384522.13</v>
      </c>
      <c r="E45" s="35"/>
      <c r="F45" s="35"/>
      <c r="G45" s="35"/>
      <c r="H45" s="35"/>
      <c r="I45" s="35"/>
      <c r="J45" s="35"/>
      <c r="K45" s="35"/>
      <c r="L45" s="35">
        <v>340698.65</v>
      </c>
      <c r="M45" s="35">
        <v>335637.77</v>
      </c>
      <c r="N45" s="35">
        <v>353800.71</v>
      </c>
      <c r="O45" s="35">
        <v>390417.11</v>
      </c>
      <c r="P45" s="35">
        <v>368355.43</v>
      </c>
      <c r="Q45" s="35">
        <v>418927.87</v>
      </c>
      <c r="R45" s="35">
        <v>453416.96000000002</v>
      </c>
      <c r="S45" s="35">
        <v>521095.36</v>
      </c>
      <c r="T45" s="33">
        <f t="shared" si="16"/>
        <v>3566871.99</v>
      </c>
      <c r="U45" s="33">
        <f t="shared" si="17"/>
        <v>2133128.0099999998</v>
      </c>
      <c r="V45" s="2"/>
    </row>
    <row r="46" spans="1:24" ht="16.5" customHeight="1" x14ac:dyDescent="0.2">
      <c r="A46" s="56">
        <v>217</v>
      </c>
      <c r="B46" s="28" t="s">
        <v>51</v>
      </c>
      <c r="C46" s="28">
        <v>50000</v>
      </c>
      <c r="D46" s="35">
        <v>0</v>
      </c>
      <c r="E46" s="35"/>
      <c r="F46" s="35"/>
      <c r="G46" s="35"/>
      <c r="H46" s="35"/>
      <c r="I46" s="35"/>
      <c r="J46" s="35"/>
      <c r="K46" s="35"/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3">
        <f t="shared" si="16"/>
        <v>0</v>
      </c>
      <c r="U46" s="28">
        <f t="shared" si="17"/>
        <v>50000</v>
      </c>
      <c r="V46" s="2"/>
    </row>
    <row r="47" spans="1:24" ht="17.25" customHeight="1" x14ac:dyDescent="0.2">
      <c r="A47" s="56">
        <v>218</v>
      </c>
      <c r="B47" s="28" t="s">
        <v>52</v>
      </c>
      <c r="C47" s="28">
        <v>50000</v>
      </c>
      <c r="D47" s="35">
        <v>0</v>
      </c>
      <c r="E47" s="35"/>
      <c r="F47" s="35"/>
      <c r="G47" s="35"/>
      <c r="H47" s="35"/>
      <c r="I47" s="35"/>
      <c r="J47" s="35"/>
      <c r="K47" s="35"/>
      <c r="L47" s="35">
        <v>2950</v>
      </c>
      <c r="M47" s="35">
        <v>0</v>
      </c>
      <c r="N47" s="35">
        <v>0</v>
      </c>
      <c r="O47" s="35">
        <v>2950</v>
      </c>
      <c r="P47" s="35">
        <v>2950</v>
      </c>
      <c r="Q47" s="35">
        <v>0</v>
      </c>
      <c r="R47" s="35">
        <v>0</v>
      </c>
      <c r="S47" s="35">
        <v>5900</v>
      </c>
      <c r="T47" s="33">
        <f t="shared" si="16"/>
        <v>14750</v>
      </c>
      <c r="U47" s="28">
        <f t="shared" si="17"/>
        <v>35250</v>
      </c>
      <c r="V47" s="2"/>
    </row>
    <row r="48" spans="1:24" x14ac:dyDescent="0.2">
      <c r="A48" s="50">
        <v>22</v>
      </c>
      <c r="B48" s="24" t="s">
        <v>53</v>
      </c>
      <c r="C48" s="46">
        <f>SUM(C49+C50)</f>
        <v>5970331.29</v>
      </c>
      <c r="D48" s="46">
        <f t="shared" ref="D48:V48" si="18">SUM(D49+D50)</f>
        <v>0</v>
      </c>
      <c r="E48" s="46">
        <f t="shared" si="18"/>
        <v>0</v>
      </c>
      <c r="F48" s="46">
        <f t="shared" si="18"/>
        <v>0</v>
      </c>
      <c r="G48" s="46">
        <f t="shared" si="18"/>
        <v>0</v>
      </c>
      <c r="H48" s="46">
        <f t="shared" si="18"/>
        <v>0</v>
      </c>
      <c r="I48" s="46">
        <f t="shared" si="18"/>
        <v>0</v>
      </c>
      <c r="J48" s="46">
        <f t="shared" si="18"/>
        <v>0</v>
      </c>
      <c r="K48" s="46">
        <f t="shared" si="18"/>
        <v>0</v>
      </c>
      <c r="L48" s="46">
        <f t="shared" si="18"/>
        <v>7673</v>
      </c>
      <c r="M48" s="46">
        <f t="shared" si="18"/>
        <v>0</v>
      </c>
      <c r="N48" s="46">
        <f t="shared" si="18"/>
        <v>0</v>
      </c>
      <c r="O48" s="46">
        <f t="shared" si="18"/>
        <v>0</v>
      </c>
      <c r="P48" s="46">
        <f t="shared" si="18"/>
        <v>7434</v>
      </c>
      <c r="Q48" s="46">
        <f t="shared" si="18"/>
        <v>38182.980000000003</v>
      </c>
      <c r="R48" s="46">
        <f t="shared" si="18"/>
        <v>5953.1</v>
      </c>
      <c r="S48" s="46">
        <f t="shared" si="18"/>
        <v>17528.3</v>
      </c>
      <c r="T48" s="46">
        <f t="shared" si="18"/>
        <v>76771.38</v>
      </c>
      <c r="U48" s="46">
        <f t="shared" si="18"/>
        <v>5893559.9100000001</v>
      </c>
      <c r="V48" s="46">
        <f t="shared" si="18"/>
        <v>0</v>
      </c>
      <c r="W48" s="47"/>
    </row>
    <row r="49" spans="1:24" ht="16.5" customHeight="1" x14ac:dyDescent="0.2">
      <c r="A49" s="64">
        <v>221</v>
      </c>
      <c r="B49" s="28" t="s">
        <v>54</v>
      </c>
      <c r="C49" s="28">
        <v>700000</v>
      </c>
      <c r="D49" s="35">
        <v>0</v>
      </c>
      <c r="E49" s="35"/>
      <c r="F49" s="35"/>
      <c r="G49" s="35"/>
      <c r="H49" s="35"/>
      <c r="I49" s="35"/>
      <c r="J49" s="35"/>
      <c r="K49" s="35"/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2000</v>
      </c>
      <c r="R49" s="35">
        <v>4484</v>
      </c>
      <c r="S49" s="35">
        <v>0</v>
      </c>
      <c r="T49" s="33">
        <f>SUM(D49:S49)</f>
        <v>6484</v>
      </c>
      <c r="U49" s="28">
        <f>+C49-T49</f>
        <v>693516</v>
      </c>
      <c r="V49" s="42"/>
    </row>
    <row r="50" spans="1:24" ht="18" customHeight="1" x14ac:dyDescent="0.2">
      <c r="A50" s="64">
        <v>222</v>
      </c>
      <c r="B50" s="28" t="s">
        <v>55</v>
      </c>
      <c r="C50" s="28">
        <v>5270331.29</v>
      </c>
      <c r="D50" s="35">
        <v>0</v>
      </c>
      <c r="E50" s="35"/>
      <c r="F50" s="35"/>
      <c r="G50" s="35"/>
      <c r="H50" s="35"/>
      <c r="I50" s="35"/>
      <c r="J50" s="35"/>
      <c r="K50" s="35"/>
      <c r="L50" s="35">
        <v>7673</v>
      </c>
      <c r="M50" s="35">
        <v>0</v>
      </c>
      <c r="N50" s="35">
        <v>0</v>
      </c>
      <c r="O50" s="35">
        <v>0</v>
      </c>
      <c r="P50" s="35">
        <v>7434</v>
      </c>
      <c r="Q50" s="35">
        <v>36182.980000000003</v>
      </c>
      <c r="R50" s="35">
        <v>1469.1</v>
      </c>
      <c r="S50" s="35">
        <v>17528.3</v>
      </c>
      <c r="T50" s="33">
        <f>SUM(D50:S50)</f>
        <v>70287.38</v>
      </c>
      <c r="U50" s="28">
        <f>+C50-T50</f>
        <v>5200043.91</v>
      </c>
      <c r="V50" s="42"/>
    </row>
    <row r="51" spans="1:24" ht="15.75" customHeight="1" x14ac:dyDescent="0.2">
      <c r="A51" s="50">
        <v>23</v>
      </c>
      <c r="B51" s="24" t="s">
        <v>56</v>
      </c>
      <c r="C51" s="24">
        <f>SUM(C52+C53)</f>
        <v>9000000</v>
      </c>
      <c r="D51" s="24">
        <f>D52+D53</f>
        <v>0</v>
      </c>
      <c r="E51" s="24">
        <f t="shared" ref="E51:S51" si="19">E52+E53</f>
        <v>0</v>
      </c>
      <c r="F51" s="24">
        <f t="shared" si="19"/>
        <v>0</v>
      </c>
      <c r="G51" s="24">
        <f t="shared" si="19"/>
        <v>0</v>
      </c>
      <c r="H51" s="24">
        <f t="shared" si="19"/>
        <v>0</v>
      </c>
      <c r="I51" s="24">
        <f t="shared" si="19"/>
        <v>0</v>
      </c>
      <c r="J51" s="24">
        <f t="shared" si="19"/>
        <v>0</v>
      </c>
      <c r="K51" s="24">
        <f t="shared" si="19"/>
        <v>0</v>
      </c>
      <c r="L51" s="24">
        <f t="shared" si="19"/>
        <v>488349.9</v>
      </c>
      <c r="M51" s="24">
        <f t="shared" si="19"/>
        <v>644576</v>
      </c>
      <c r="N51" s="24">
        <f t="shared" si="19"/>
        <v>31750</v>
      </c>
      <c r="O51" s="24">
        <f t="shared" si="19"/>
        <v>442743.5</v>
      </c>
      <c r="P51" s="24">
        <f t="shared" si="19"/>
        <v>490480</v>
      </c>
      <c r="Q51" s="24">
        <f t="shared" si="19"/>
        <v>132776</v>
      </c>
      <c r="R51" s="24">
        <f t="shared" si="19"/>
        <v>451989.94</v>
      </c>
      <c r="S51" s="24">
        <f t="shared" si="19"/>
        <v>616245.5</v>
      </c>
      <c r="T51" s="24">
        <f>T52+T53</f>
        <v>3298910.84</v>
      </c>
      <c r="U51" s="24">
        <f>U52+U53</f>
        <v>5701089.1600000001</v>
      </c>
      <c r="V51" s="2"/>
      <c r="W51" s="47"/>
    </row>
    <row r="52" spans="1:24" ht="18" customHeight="1" x14ac:dyDescent="0.2">
      <c r="A52" s="64">
        <v>231</v>
      </c>
      <c r="B52" s="65" t="s">
        <v>57</v>
      </c>
      <c r="C52" s="28">
        <v>1000000</v>
      </c>
      <c r="D52" s="35">
        <v>0</v>
      </c>
      <c r="E52" s="35"/>
      <c r="F52" s="35"/>
      <c r="G52" s="35"/>
      <c r="H52" s="35"/>
      <c r="I52" s="35"/>
      <c r="J52" s="35"/>
      <c r="K52" s="35"/>
      <c r="L52" s="35">
        <v>67610.399999999994</v>
      </c>
      <c r="M52" s="35">
        <v>29770</v>
      </c>
      <c r="N52" s="35">
        <v>31750</v>
      </c>
      <c r="O52" s="35">
        <v>23050</v>
      </c>
      <c r="P52" s="35">
        <v>86560</v>
      </c>
      <c r="Q52" s="35">
        <v>18680</v>
      </c>
      <c r="R52" s="35">
        <v>156931.94</v>
      </c>
      <c r="S52" s="35">
        <v>45160</v>
      </c>
      <c r="T52" s="33">
        <f>SUM(D52:S52)</f>
        <v>459512.33999999997</v>
      </c>
      <c r="U52" s="28">
        <f>+C52-T52</f>
        <v>540487.66</v>
      </c>
      <c r="V52" s="42"/>
    </row>
    <row r="53" spans="1:24" ht="18.75" customHeight="1" x14ac:dyDescent="0.2">
      <c r="A53" s="64">
        <v>232</v>
      </c>
      <c r="B53" s="65" t="s">
        <v>58</v>
      </c>
      <c r="C53" s="33">
        <v>8000000</v>
      </c>
      <c r="D53" s="35">
        <v>0</v>
      </c>
      <c r="E53" s="33"/>
      <c r="F53" s="33"/>
      <c r="G53" s="33"/>
      <c r="H53" s="33"/>
      <c r="I53" s="33"/>
      <c r="J53" s="33"/>
      <c r="K53" s="33"/>
      <c r="L53" s="32">
        <v>420739.5</v>
      </c>
      <c r="M53" s="32">
        <v>614806</v>
      </c>
      <c r="N53" s="35">
        <v>0</v>
      </c>
      <c r="O53" s="32">
        <v>419693.5</v>
      </c>
      <c r="P53" s="32">
        <v>403920</v>
      </c>
      <c r="Q53" s="32">
        <v>114096</v>
      </c>
      <c r="R53" s="32">
        <v>295058</v>
      </c>
      <c r="S53" s="32">
        <v>571085.5</v>
      </c>
      <c r="T53" s="33">
        <f>SUM(D53:S53)</f>
        <v>2839398.5</v>
      </c>
      <c r="U53" s="28">
        <f>+C53-T53</f>
        <v>5160601.5</v>
      </c>
      <c r="V53" s="42"/>
    </row>
    <row r="54" spans="1:24" ht="18" customHeight="1" x14ac:dyDescent="0.2">
      <c r="A54" s="50">
        <v>24</v>
      </c>
      <c r="B54" s="24" t="s">
        <v>59</v>
      </c>
      <c r="C54" s="24">
        <f>SUM(C55:C57)</f>
        <v>4005000</v>
      </c>
      <c r="D54" s="24">
        <f>SUM(D55:D57)</f>
        <v>30277.190000000002</v>
      </c>
      <c r="E54" s="24">
        <f t="shared" ref="E54:T54" si="20">SUM(E55:E57)</f>
        <v>0</v>
      </c>
      <c r="F54" s="24">
        <f t="shared" si="20"/>
        <v>0</v>
      </c>
      <c r="G54" s="24">
        <f t="shared" si="20"/>
        <v>0</v>
      </c>
      <c r="H54" s="24">
        <f t="shared" si="20"/>
        <v>0</v>
      </c>
      <c r="I54" s="24">
        <f t="shared" si="20"/>
        <v>0</v>
      </c>
      <c r="J54" s="24">
        <f t="shared" si="20"/>
        <v>0</v>
      </c>
      <c r="K54" s="24">
        <f t="shared" si="20"/>
        <v>0</v>
      </c>
      <c r="L54" s="24">
        <f t="shared" si="20"/>
        <v>259361.04</v>
      </c>
      <c r="M54" s="24">
        <f t="shared" si="20"/>
        <v>194097.5</v>
      </c>
      <c r="N54" s="24">
        <f t="shared" si="20"/>
        <v>284331.90999999997</v>
      </c>
      <c r="O54" s="24">
        <f t="shared" si="20"/>
        <v>445645.41</v>
      </c>
      <c r="P54" s="24">
        <f t="shared" si="20"/>
        <v>57171.75</v>
      </c>
      <c r="Q54" s="24">
        <f t="shared" si="20"/>
        <v>14100</v>
      </c>
      <c r="R54" s="24">
        <f t="shared" si="20"/>
        <v>383373.74</v>
      </c>
      <c r="S54" s="24">
        <f t="shared" si="20"/>
        <v>835251.32000000007</v>
      </c>
      <c r="T54" s="24">
        <f t="shared" si="20"/>
        <v>2503609.86</v>
      </c>
      <c r="U54" s="24">
        <f>SUM(U55:U57)</f>
        <v>1501390.1400000001</v>
      </c>
      <c r="V54" s="2"/>
      <c r="W54" s="47"/>
    </row>
    <row r="55" spans="1:24" ht="16.5" customHeight="1" x14ac:dyDescent="0.2">
      <c r="A55" s="64">
        <v>241</v>
      </c>
      <c r="B55" s="65" t="s">
        <v>60</v>
      </c>
      <c r="C55" s="28">
        <v>4000000</v>
      </c>
      <c r="D55" s="35">
        <v>27593.63</v>
      </c>
      <c r="E55" s="35"/>
      <c r="F55" s="35"/>
      <c r="G55" s="35"/>
      <c r="H55" s="35"/>
      <c r="I55" s="35"/>
      <c r="J55" s="35"/>
      <c r="K55" s="35"/>
      <c r="L55" s="35">
        <v>252321.04</v>
      </c>
      <c r="M55" s="35">
        <v>192710.5</v>
      </c>
      <c r="N55" s="35">
        <v>283871.90999999997</v>
      </c>
      <c r="O55" s="35">
        <v>445225.41</v>
      </c>
      <c r="P55" s="35">
        <v>53868.75</v>
      </c>
      <c r="Q55" s="35">
        <v>13340</v>
      </c>
      <c r="R55" s="35">
        <v>381196.74</v>
      </c>
      <c r="S55" s="35">
        <v>833975.32000000007</v>
      </c>
      <c r="T55" s="33">
        <f>SUM(D55:S55)</f>
        <v>2484103.2999999998</v>
      </c>
      <c r="U55" s="28">
        <f>+C55-T55</f>
        <v>1515896.7000000002</v>
      </c>
      <c r="V55" s="2"/>
    </row>
    <row r="56" spans="1:24" ht="16.5" customHeight="1" x14ac:dyDescent="0.2">
      <c r="A56" s="64">
        <v>242</v>
      </c>
      <c r="B56" s="65" t="s">
        <v>61</v>
      </c>
      <c r="C56" s="28">
        <v>0</v>
      </c>
      <c r="D56" s="35">
        <v>2683.56</v>
      </c>
      <c r="E56" s="35"/>
      <c r="F56" s="35"/>
      <c r="G56" s="35"/>
      <c r="H56" s="35"/>
      <c r="I56" s="35"/>
      <c r="J56" s="35"/>
      <c r="K56" s="35"/>
      <c r="L56" s="35">
        <v>6000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3">
        <f>SUM(D56:S56)</f>
        <v>8683.56</v>
      </c>
      <c r="U56" s="28">
        <f>+C56-T56</f>
        <v>-8683.56</v>
      </c>
      <c r="V56" s="2"/>
    </row>
    <row r="57" spans="1:24" x14ac:dyDescent="0.2">
      <c r="A57" s="64">
        <v>244</v>
      </c>
      <c r="B57" s="65" t="s">
        <v>62</v>
      </c>
      <c r="C57" s="28">
        <v>5000</v>
      </c>
      <c r="D57" s="35">
        <v>0</v>
      </c>
      <c r="E57" s="35"/>
      <c r="F57" s="35"/>
      <c r="G57" s="35"/>
      <c r="H57" s="35"/>
      <c r="I57" s="35"/>
      <c r="J57" s="35"/>
      <c r="K57" s="35"/>
      <c r="L57" s="35">
        <v>1040</v>
      </c>
      <c r="M57" s="35">
        <v>1387</v>
      </c>
      <c r="N57" s="35">
        <v>460</v>
      </c>
      <c r="O57" s="35">
        <v>420</v>
      </c>
      <c r="P57" s="35">
        <v>3303</v>
      </c>
      <c r="Q57" s="35">
        <v>760</v>
      </c>
      <c r="R57" s="35">
        <v>2177</v>
      </c>
      <c r="S57" s="35">
        <v>1276</v>
      </c>
      <c r="T57" s="33">
        <f>SUM(D57:S57)</f>
        <v>10823</v>
      </c>
      <c r="U57" s="28">
        <f>+C57-T57</f>
        <v>-5823</v>
      </c>
      <c r="V57" s="2"/>
    </row>
    <row r="58" spans="1:24" x14ac:dyDescent="0.2">
      <c r="A58" s="50">
        <v>25</v>
      </c>
      <c r="B58" s="24" t="s">
        <v>63</v>
      </c>
      <c r="C58" s="24">
        <f>SUM(C59:C63)</f>
        <v>1800000</v>
      </c>
      <c r="D58" s="24">
        <f>SUM(D59:D63)</f>
        <v>24138.78</v>
      </c>
      <c r="E58" s="24">
        <f t="shared" ref="E58:T58" si="21">SUM(E59:E63)</f>
        <v>0</v>
      </c>
      <c r="F58" s="24">
        <f t="shared" si="21"/>
        <v>0</v>
      </c>
      <c r="G58" s="24">
        <f t="shared" si="21"/>
        <v>0</v>
      </c>
      <c r="H58" s="24">
        <f t="shared" si="21"/>
        <v>0</v>
      </c>
      <c r="I58" s="24">
        <f t="shared" si="21"/>
        <v>0</v>
      </c>
      <c r="J58" s="24">
        <f t="shared" si="21"/>
        <v>0</v>
      </c>
      <c r="K58" s="24">
        <f t="shared" si="21"/>
        <v>0</v>
      </c>
      <c r="L58" s="24">
        <f t="shared" si="21"/>
        <v>38865.06</v>
      </c>
      <c r="M58" s="24">
        <f t="shared" si="21"/>
        <v>10502</v>
      </c>
      <c r="N58" s="24">
        <f t="shared" si="21"/>
        <v>0</v>
      </c>
      <c r="O58" s="24">
        <f t="shared" si="21"/>
        <v>22002.52</v>
      </c>
      <c r="P58" s="24">
        <f t="shared" si="21"/>
        <v>8627.2999999999993</v>
      </c>
      <c r="Q58" s="24">
        <f t="shared" si="21"/>
        <v>106396.3</v>
      </c>
      <c r="R58" s="24">
        <f t="shared" si="21"/>
        <v>23241.768000000004</v>
      </c>
      <c r="S58" s="24">
        <f t="shared" si="21"/>
        <v>120895.92000000001</v>
      </c>
      <c r="T58" s="24">
        <f t="shared" si="21"/>
        <v>354669.64799999999</v>
      </c>
      <c r="U58" s="24">
        <f>SUM(U59:U63)</f>
        <v>1445330.3519999997</v>
      </c>
      <c r="V58" s="2"/>
      <c r="W58" s="47"/>
    </row>
    <row r="59" spans="1:24" x14ac:dyDescent="0.2">
      <c r="A59" s="64">
        <v>251</v>
      </c>
      <c r="B59" s="66" t="s">
        <v>64</v>
      </c>
      <c r="C59" s="28">
        <v>900000</v>
      </c>
      <c r="D59" s="35">
        <v>0</v>
      </c>
      <c r="E59" s="35"/>
      <c r="F59" s="35"/>
      <c r="G59" s="35"/>
      <c r="H59" s="35"/>
      <c r="I59" s="35"/>
      <c r="J59" s="35"/>
      <c r="K59" s="35"/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3">
        <f>SUM(D59:S59)</f>
        <v>0</v>
      </c>
      <c r="U59" s="28">
        <f>+C59-T59</f>
        <v>900000</v>
      </c>
      <c r="V59" s="42"/>
      <c r="W59" s="47"/>
    </row>
    <row r="60" spans="1:24" x14ac:dyDescent="0.2">
      <c r="A60" s="64">
        <v>253</v>
      </c>
      <c r="B60" s="65" t="s">
        <v>65</v>
      </c>
      <c r="C60" s="28">
        <v>500000</v>
      </c>
      <c r="D60" s="35">
        <v>24138.78</v>
      </c>
      <c r="E60" s="35"/>
      <c r="F60" s="35"/>
      <c r="G60" s="35"/>
      <c r="H60" s="35"/>
      <c r="I60" s="35"/>
      <c r="J60" s="35"/>
      <c r="K60" s="35"/>
      <c r="L60" s="35">
        <v>32493.06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17154.368000000002</v>
      </c>
      <c r="S60" s="35">
        <v>0</v>
      </c>
      <c r="T60" s="33">
        <f>SUM(D60:S60)</f>
        <v>73786.207999999999</v>
      </c>
      <c r="U60" s="28">
        <f>+C60-T60</f>
        <v>426213.79200000002</v>
      </c>
      <c r="V60" s="42"/>
      <c r="W60" s="47"/>
    </row>
    <row r="61" spans="1:24" ht="25.5" x14ac:dyDescent="0.2">
      <c r="A61" s="64">
        <v>254</v>
      </c>
      <c r="B61" s="66" t="s">
        <v>66</v>
      </c>
      <c r="C61" s="33">
        <v>400000</v>
      </c>
      <c r="D61" s="32">
        <v>0</v>
      </c>
      <c r="E61" s="32"/>
      <c r="F61" s="32"/>
      <c r="G61" s="32"/>
      <c r="H61" s="32"/>
      <c r="I61" s="32"/>
      <c r="J61" s="32"/>
      <c r="K61" s="32"/>
      <c r="L61" s="32">
        <v>0</v>
      </c>
      <c r="M61" s="32">
        <v>0</v>
      </c>
      <c r="N61" s="32">
        <v>0</v>
      </c>
      <c r="O61" s="32">
        <v>19497.72</v>
      </c>
      <c r="P61" s="32">
        <v>0</v>
      </c>
      <c r="Q61" s="32">
        <v>104366.7</v>
      </c>
      <c r="R61" s="32">
        <v>0</v>
      </c>
      <c r="S61" s="32">
        <v>120895.92000000001</v>
      </c>
      <c r="T61" s="33">
        <f>SUM(D61:S61)</f>
        <v>244760.34000000003</v>
      </c>
      <c r="U61" s="33">
        <f>+C61-T61</f>
        <v>155239.65999999997</v>
      </c>
      <c r="V61" s="42"/>
      <c r="W61" s="47"/>
    </row>
    <row r="62" spans="1:24" ht="25.5" x14ac:dyDescent="0.2">
      <c r="A62" s="64">
        <v>257</v>
      </c>
      <c r="B62" s="66" t="s">
        <v>67</v>
      </c>
      <c r="C62" s="33">
        <v>0</v>
      </c>
      <c r="D62" s="32">
        <v>0</v>
      </c>
      <c r="E62" s="32"/>
      <c r="F62" s="32"/>
      <c r="G62" s="32"/>
      <c r="H62" s="32"/>
      <c r="I62" s="32"/>
      <c r="J62" s="32"/>
      <c r="K62" s="32"/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3">
        <f>SUM(D62:S62)</f>
        <v>0</v>
      </c>
      <c r="U62" s="33">
        <f>+C62-T62</f>
        <v>0</v>
      </c>
      <c r="V62" s="42"/>
      <c r="W62" s="47"/>
    </row>
    <row r="63" spans="1:24" ht="18.75" customHeight="1" x14ac:dyDescent="0.2">
      <c r="A63" s="64">
        <v>258</v>
      </c>
      <c r="B63" s="65" t="s">
        <v>68</v>
      </c>
      <c r="C63" s="28">
        <v>0</v>
      </c>
      <c r="D63" s="35">
        <v>0</v>
      </c>
      <c r="E63" s="35"/>
      <c r="F63" s="35"/>
      <c r="G63" s="35"/>
      <c r="H63" s="35"/>
      <c r="I63" s="35"/>
      <c r="J63" s="35"/>
      <c r="K63" s="35"/>
      <c r="L63" s="35">
        <v>6372</v>
      </c>
      <c r="M63" s="35">
        <v>10502</v>
      </c>
      <c r="N63" s="35">
        <v>0</v>
      </c>
      <c r="O63" s="35">
        <v>2504.8000000000002</v>
      </c>
      <c r="P63" s="35">
        <v>8627.2999999999993</v>
      </c>
      <c r="Q63" s="35">
        <v>2029.6</v>
      </c>
      <c r="R63" s="35">
        <v>6087.4</v>
      </c>
      <c r="S63" s="35">
        <v>0</v>
      </c>
      <c r="T63" s="33">
        <f>SUM(D63:S63)</f>
        <v>36123.1</v>
      </c>
      <c r="U63" s="28">
        <f>+C63-T63</f>
        <v>-36123.1</v>
      </c>
      <c r="V63" s="42"/>
      <c r="W63" s="47"/>
    </row>
    <row r="64" spans="1:24" s="60" customFormat="1" ht="18.75" customHeight="1" x14ac:dyDescent="0.2">
      <c r="A64" s="50">
        <v>26</v>
      </c>
      <c r="B64" s="24" t="s">
        <v>69</v>
      </c>
      <c r="C64" s="46">
        <f>SUM(C65+C66)</f>
        <v>14900000</v>
      </c>
      <c r="D64" s="46">
        <f t="shared" ref="D64:V64" si="22">SUM(D65+D66)</f>
        <v>1100344.94</v>
      </c>
      <c r="E64" s="46">
        <f t="shared" si="22"/>
        <v>0</v>
      </c>
      <c r="F64" s="46">
        <f t="shared" si="22"/>
        <v>0</v>
      </c>
      <c r="G64" s="46">
        <f t="shared" si="22"/>
        <v>0</v>
      </c>
      <c r="H64" s="46">
        <f t="shared" si="22"/>
        <v>0</v>
      </c>
      <c r="I64" s="46">
        <f t="shared" si="22"/>
        <v>0</v>
      </c>
      <c r="J64" s="46">
        <f t="shared" si="22"/>
        <v>0</v>
      </c>
      <c r="K64" s="46">
        <f t="shared" si="22"/>
        <v>0</v>
      </c>
      <c r="L64" s="46">
        <f t="shared" si="22"/>
        <v>1128768.17</v>
      </c>
      <c r="M64" s="46">
        <f t="shared" si="22"/>
        <v>1133603.56</v>
      </c>
      <c r="N64" s="46">
        <f t="shared" si="22"/>
        <v>1139442.25</v>
      </c>
      <c r="O64" s="46">
        <f t="shared" si="22"/>
        <v>1161569.43</v>
      </c>
      <c r="P64" s="46">
        <f t="shared" si="22"/>
        <v>1156132.02</v>
      </c>
      <c r="Q64" s="46">
        <f t="shared" si="22"/>
        <v>1610544.4347999999</v>
      </c>
      <c r="R64" s="46">
        <f t="shared" si="22"/>
        <v>1085417.6200000001</v>
      </c>
      <c r="S64" s="46">
        <f t="shared" si="22"/>
        <v>1430332.99</v>
      </c>
      <c r="T64" s="46">
        <f>SUM(T65+T66)</f>
        <v>10946155.414800001</v>
      </c>
      <c r="U64" s="46">
        <f>SUM(U65+U66)</f>
        <v>3953844.5851999992</v>
      </c>
      <c r="V64" s="46">
        <f t="shared" si="22"/>
        <v>0</v>
      </c>
      <c r="W64" s="47"/>
      <c r="X64" s="1"/>
    </row>
    <row r="65" spans="1:24" ht="20.25" customHeight="1" x14ac:dyDescent="0.2">
      <c r="A65" s="64">
        <v>262</v>
      </c>
      <c r="B65" s="65" t="s">
        <v>70</v>
      </c>
      <c r="C65" s="33">
        <v>900000</v>
      </c>
      <c r="D65" s="32">
        <v>0</v>
      </c>
      <c r="E65" s="32"/>
      <c r="F65" s="32"/>
      <c r="G65" s="32"/>
      <c r="H65" s="32"/>
      <c r="I65" s="32"/>
      <c r="J65" s="32"/>
      <c r="K65" s="32"/>
      <c r="L65" s="32">
        <v>0</v>
      </c>
      <c r="M65" s="32">
        <v>0</v>
      </c>
      <c r="N65" s="32">
        <v>0</v>
      </c>
      <c r="O65" s="32">
        <v>18157.73</v>
      </c>
      <c r="P65" s="32">
        <v>0</v>
      </c>
      <c r="Q65" s="32">
        <v>406844.72480000008</v>
      </c>
      <c r="R65" s="32">
        <v>0</v>
      </c>
      <c r="S65" s="32">
        <v>5688</v>
      </c>
      <c r="T65" s="33">
        <f>SUM(D65:S65)</f>
        <v>430690.45480000007</v>
      </c>
      <c r="U65" s="67">
        <f>+C65-T65</f>
        <v>469309.54519999993</v>
      </c>
      <c r="V65" s="42"/>
      <c r="W65" s="47"/>
      <c r="X65" s="60"/>
    </row>
    <row r="66" spans="1:24" ht="19.5" customHeight="1" x14ac:dyDescent="0.2">
      <c r="A66" s="64">
        <v>263</v>
      </c>
      <c r="B66" s="65" t="s">
        <v>71</v>
      </c>
      <c r="C66" s="28">
        <v>14000000</v>
      </c>
      <c r="D66" s="35">
        <v>1100344.94</v>
      </c>
      <c r="E66" s="35"/>
      <c r="F66" s="35"/>
      <c r="G66" s="35"/>
      <c r="H66" s="35"/>
      <c r="I66" s="35"/>
      <c r="J66" s="35"/>
      <c r="K66" s="35"/>
      <c r="L66" s="35">
        <v>1128768.17</v>
      </c>
      <c r="M66" s="35">
        <v>1133603.56</v>
      </c>
      <c r="N66" s="35">
        <v>1139442.25</v>
      </c>
      <c r="O66" s="35">
        <v>1143411.7</v>
      </c>
      <c r="P66" s="35">
        <v>1156132.02</v>
      </c>
      <c r="Q66" s="35">
        <v>1203699.71</v>
      </c>
      <c r="R66" s="35">
        <v>1085417.6200000001</v>
      </c>
      <c r="S66" s="35">
        <v>1424644.99</v>
      </c>
      <c r="T66" s="33">
        <f>SUM(D66:S66)</f>
        <v>10515464.960000001</v>
      </c>
      <c r="U66" s="28">
        <f>+C66-T66</f>
        <v>3484535.0399999991</v>
      </c>
      <c r="V66" s="42"/>
      <c r="W66" s="47"/>
    </row>
    <row r="67" spans="1:24" ht="24.75" customHeight="1" x14ac:dyDescent="0.2">
      <c r="A67" s="50">
        <v>27</v>
      </c>
      <c r="B67" s="57" t="s">
        <v>72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2"/>
    </row>
    <row r="68" spans="1:24" x14ac:dyDescent="0.2">
      <c r="A68" s="50"/>
      <c r="B68" s="57" t="s">
        <v>73</v>
      </c>
      <c r="C68" s="24">
        <f>SUM(C69+C70+C71)</f>
        <v>5156825</v>
      </c>
      <c r="D68" s="24">
        <f t="shared" ref="D68:U68" si="23">SUM(D69+D70+D71)</f>
        <v>75487.240000000005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166982.60999999999</v>
      </c>
      <c r="M68" s="24">
        <f t="shared" si="23"/>
        <v>664877.88</v>
      </c>
      <c r="N68" s="24">
        <f t="shared" si="23"/>
        <v>347623.11</v>
      </c>
      <c r="O68" s="24">
        <f t="shared" si="23"/>
        <v>220273.09</v>
      </c>
      <c r="P68" s="24">
        <f t="shared" si="23"/>
        <v>102216.72</v>
      </c>
      <c r="Q68" s="24">
        <f t="shared" si="23"/>
        <v>458396.52159999998</v>
      </c>
      <c r="R68" s="24">
        <f t="shared" si="23"/>
        <v>336905.58779999998</v>
      </c>
      <c r="S68" s="24">
        <f t="shared" si="23"/>
        <v>443527.90720000002</v>
      </c>
      <c r="T68" s="24">
        <f t="shared" si="23"/>
        <v>2816290.6666000001</v>
      </c>
      <c r="U68" s="24">
        <f t="shared" si="23"/>
        <v>2340534.3333999999</v>
      </c>
      <c r="V68" s="2"/>
      <c r="W68" s="47"/>
    </row>
    <row r="69" spans="1:24" ht="18.75" customHeight="1" x14ac:dyDescent="0.2">
      <c r="A69" s="64">
        <v>271</v>
      </c>
      <c r="B69" s="65" t="s">
        <v>74</v>
      </c>
      <c r="C69" s="28">
        <v>900000</v>
      </c>
      <c r="D69" s="35">
        <v>0</v>
      </c>
      <c r="E69" s="35"/>
      <c r="F69" s="35"/>
      <c r="G69" s="35"/>
      <c r="H69" s="35"/>
      <c r="I69" s="35"/>
      <c r="J69" s="35"/>
      <c r="K69" s="35"/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36425.54</v>
      </c>
      <c r="R69" s="35">
        <v>0</v>
      </c>
      <c r="S69" s="35">
        <v>8030</v>
      </c>
      <c r="T69" s="69">
        <f>SUM(D69:S69)</f>
        <v>44455.54</v>
      </c>
      <c r="U69" s="28">
        <f>+C69-T69</f>
        <v>855544.46</v>
      </c>
      <c r="V69" s="42"/>
    </row>
    <row r="70" spans="1:24" ht="21" customHeight="1" x14ac:dyDescent="0.2">
      <c r="A70" s="64">
        <v>272</v>
      </c>
      <c r="B70" s="65" t="s">
        <v>75</v>
      </c>
      <c r="C70" s="28">
        <v>4056825</v>
      </c>
      <c r="D70" s="35">
        <v>75487.240000000005</v>
      </c>
      <c r="E70" s="35"/>
      <c r="F70" s="35"/>
      <c r="G70" s="35"/>
      <c r="H70" s="35"/>
      <c r="I70" s="35"/>
      <c r="J70" s="35"/>
      <c r="K70" s="35"/>
      <c r="L70" s="35">
        <v>166982.60999999999</v>
      </c>
      <c r="M70" s="35">
        <v>664877.88</v>
      </c>
      <c r="N70" s="35">
        <v>347623.11</v>
      </c>
      <c r="O70" s="35">
        <v>220273.09</v>
      </c>
      <c r="P70" s="35">
        <v>102216.72</v>
      </c>
      <c r="Q70" s="35">
        <v>421970.9816</v>
      </c>
      <c r="R70" s="35">
        <v>336905.58779999998</v>
      </c>
      <c r="S70" s="35">
        <v>435497.90720000002</v>
      </c>
      <c r="T70" s="69">
        <f>SUM(D70:S70)</f>
        <v>2771835.1266000001</v>
      </c>
      <c r="U70" s="28">
        <f>+C70-T70</f>
        <v>1284989.8733999999</v>
      </c>
      <c r="V70" s="42"/>
      <c r="W70" s="70"/>
    </row>
    <row r="71" spans="1:24" ht="16.5" customHeight="1" x14ac:dyDescent="0.2">
      <c r="A71" s="64">
        <v>273</v>
      </c>
      <c r="B71" s="65" t="s">
        <v>76</v>
      </c>
      <c r="C71" s="28">
        <v>200000</v>
      </c>
      <c r="D71" s="71">
        <v>0</v>
      </c>
      <c r="E71" s="71"/>
      <c r="F71" s="71"/>
      <c r="G71" s="71"/>
      <c r="H71" s="71"/>
      <c r="I71" s="71"/>
      <c r="J71" s="71"/>
      <c r="K71" s="71"/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33">
        <f>SUM(D71:S71)</f>
        <v>0</v>
      </c>
      <c r="U71" s="52">
        <f>+C71-T71</f>
        <v>200000</v>
      </c>
      <c r="V71" s="71"/>
      <c r="W71" s="47"/>
    </row>
    <row r="72" spans="1:24" ht="16.5" customHeight="1" x14ac:dyDescent="0.2">
      <c r="A72" s="50">
        <v>28</v>
      </c>
      <c r="B72" s="24" t="s">
        <v>77</v>
      </c>
      <c r="C72" s="24">
        <f>SUM(C73+C74+C75+C76+C81)</f>
        <v>6734713.1500000004</v>
      </c>
      <c r="D72" s="24">
        <f t="shared" ref="D72:S72" si="24">SUM(D73+D74+D75+D76+D81)</f>
        <v>223284.05</v>
      </c>
      <c r="E72" s="24">
        <f t="shared" si="24"/>
        <v>0</v>
      </c>
      <c r="F72" s="24">
        <f t="shared" si="24"/>
        <v>0</v>
      </c>
      <c r="G72" s="24">
        <f t="shared" si="24"/>
        <v>0</v>
      </c>
      <c r="H72" s="24">
        <f t="shared" si="24"/>
        <v>0</v>
      </c>
      <c r="I72" s="24">
        <f t="shared" si="24"/>
        <v>0</v>
      </c>
      <c r="J72" s="24">
        <f t="shared" si="24"/>
        <v>0</v>
      </c>
      <c r="K72" s="24">
        <f t="shared" si="24"/>
        <v>0</v>
      </c>
      <c r="L72" s="24">
        <f t="shared" si="24"/>
        <v>239173.59999999998</v>
      </c>
      <c r="M72" s="24">
        <f t="shared" si="24"/>
        <v>178572.82</v>
      </c>
      <c r="N72" s="24">
        <f t="shared" si="24"/>
        <v>429282.32</v>
      </c>
      <c r="O72" s="24">
        <f t="shared" si="24"/>
        <v>88575.39</v>
      </c>
      <c r="P72" s="24">
        <f t="shared" si="24"/>
        <v>168462.94</v>
      </c>
      <c r="Q72" s="24">
        <f t="shared" si="24"/>
        <v>130855.58</v>
      </c>
      <c r="R72" s="24">
        <f t="shared" si="24"/>
        <v>388452.10239999997</v>
      </c>
      <c r="S72" s="24">
        <f t="shared" si="24"/>
        <v>230935.49179999999</v>
      </c>
      <c r="T72" s="24">
        <f>SUM(T73+T74+T75+T76+T81)</f>
        <v>2077594.2941999999</v>
      </c>
      <c r="U72" s="24">
        <f t="shared" ref="U72" si="25">SUM(U73+U74+U75+U76+U81)</f>
        <v>4657118.855800001</v>
      </c>
      <c r="V72" s="71"/>
      <c r="W72" s="47"/>
    </row>
    <row r="73" spans="1:24" ht="18" customHeight="1" x14ac:dyDescent="0.2">
      <c r="A73" s="64">
        <v>282</v>
      </c>
      <c r="B73" s="65" t="s">
        <v>78</v>
      </c>
      <c r="C73" s="28">
        <v>900000</v>
      </c>
      <c r="D73" s="71">
        <v>53892.03</v>
      </c>
      <c r="E73" s="71"/>
      <c r="F73" s="71"/>
      <c r="G73" s="71"/>
      <c r="H73" s="71"/>
      <c r="I73" s="71"/>
      <c r="J73" s="71"/>
      <c r="K73" s="71"/>
      <c r="L73" s="71">
        <v>47207.92</v>
      </c>
      <c r="M73" s="71">
        <v>65790.75</v>
      </c>
      <c r="N73" s="71">
        <v>63148.01</v>
      </c>
      <c r="O73" s="71">
        <v>49455.39</v>
      </c>
      <c r="P73" s="71">
        <v>55682.94</v>
      </c>
      <c r="Q73" s="71">
        <v>53847.58</v>
      </c>
      <c r="R73" s="35">
        <v>120772.75</v>
      </c>
      <c r="S73" s="71">
        <v>62780.46</v>
      </c>
      <c r="T73" s="35">
        <f>SUM(D73:S73)</f>
        <v>572577.83000000007</v>
      </c>
      <c r="U73" s="52">
        <f t="shared" ref="U73:U85" si="26">+C73-T73</f>
        <v>327422.16999999993</v>
      </c>
      <c r="V73" s="71"/>
      <c r="W73" s="72"/>
    </row>
    <row r="74" spans="1:24" ht="18" customHeight="1" x14ac:dyDescent="0.2">
      <c r="A74" s="64">
        <v>285</v>
      </c>
      <c r="B74" s="66" t="s">
        <v>79</v>
      </c>
      <c r="C74" s="28">
        <v>331720</v>
      </c>
      <c r="D74" s="71">
        <v>792.02</v>
      </c>
      <c r="E74" s="71"/>
      <c r="F74" s="71"/>
      <c r="G74" s="71"/>
      <c r="H74" s="71"/>
      <c r="I74" s="71"/>
      <c r="J74" s="71"/>
      <c r="K74" s="71"/>
      <c r="L74" s="71">
        <v>11524.6</v>
      </c>
      <c r="M74" s="71">
        <v>8256.99</v>
      </c>
      <c r="N74" s="71">
        <v>18061</v>
      </c>
      <c r="O74" s="71">
        <v>0</v>
      </c>
      <c r="P74" s="71">
        <v>2760</v>
      </c>
      <c r="Q74" s="71">
        <v>1155</v>
      </c>
      <c r="R74" s="71">
        <v>5110</v>
      </c>
      <c r="S74" s="71">
        <v>3330</v>
      </c>
      <c r="T74" s="35">
        <f>SUM(D74:S74)</f>
        <v>50989.61</v>
      </c>
      <c r="U74" s="52">
        <f t="shared" si="26"/>
        <v>280730.39</v>
      </c>
      <c r="V74" s="71"/>
      <c r="W74" s="72"/>
    </row>
    <row r="75" spans="1:24" ht="18" customHeight="1" x14ac:dyDescent="0.2">
      <c r="A75" s="64">
        <v>286</v>
      </c>
      <c r="B75" s="66" t="s">
        <v>80</v>
      </c>
      <c r="C75" s="28">
        <v>2400000</v>
      </c>
      <c r="D75" s="71">
        <v>145000</v>
      </c>
      <c r="E75" s="71"/>
      <c r="F75" s="71"/>
      <c r="G75" s="71"/>
      <c r="H75" s="71"/>
      <c r="I75" s="71"/>
      <c r="J75" s="71"/>
      <c r="K75" s="71"/>
      <c r="L75" s="71">
        <v>0</v>
      </c>
      <c r="M75" s="71">
        <v>0</v>
      </c>
      <c r="N75" s="71">
        <v>0</v>
      </c>
      <c r="O75" s="71">
        <v>0</v>
      </c>
      <c r="P75" s="71">
        <v>0</v>
      </c>
      <c r="Q75" s="71">
        <v>0</v>
      </c>
      <c r="R75" s="71">
        <v>3318.11</v>
      </c>
      <c r="S75" s="71">
        <v>0</v>
      </c>
      <c r="T75" s="35">
        <f>SUM(D75:S75)</f>
        <v>148318.10999999999</v>
      </c>
      <c r="U75" s="52">
        <f t="shared" si="26"/>
        <v>2251681.89</v>
      </c>
      <c r="V75" s="71"/>
      <c r="W75" s="72"/>
    </row>
    <row r="76" spans="1:24" ht="16.5" customHeight="1" x14ac:dyDescent="0.2">
      <c r="A76" s="64">
        <v>287</v>
      </c>
      <c r="B76" s="65" t="s">
        <v>81</v>
      </c>
      <c r="C76" s="28">
        <f>SUM(C77:C80)</f>
        <v>3102993.15</v>
      </c>
      <c r="D76" s="28">
        <f>SUM(D77:D80)</f>
        <v>23600</v>
      </c>
      <c r="E76" s="52"/>
      <c r="F76" s="52"/>
      <c r="G76" s="52"/>
      <c r="H76" s="52"/>
      <c r="I76" s="52"/>
      <c r="J76" s="52"/>
      <c r="K76" s="52"/>
      <c r="L76" s="28">
        <f>SUM(L77:L80)</f>
        <v>180441.08</v>
      </c>
      <c r="M76" s="28">
        <f t="shared" ref="M76:S76" si="27">SUM(M77:M80)</f>
        <v>103106.08</v>
      </c>
      <c r="N76" s="28">
        <f t="shared" si="27"/>
        <v>348073.31</v>
      </c>
      <c r="O76" s="28">
        <f t="shared" si="27"/>
        <v>39120</v>
      </c>
      <c r="P76" s="28">
        <f t="shared" si="27"/>
        <v>110020</v>
      </c>
      <c r="Q76" s="28">
        <f t="shared" si="27"/>
        <v>75853</v>
      </c>
      <c r="R76" s="28">
        <f t="shared" si="27"/>
        <v>259251.24239999999</v>
      </c>
      <c r="S76" s="28">
        <f t="shared" si="27"/>
        <v>164718.1018</v>
      </c>
      <c r="T76" s="28">
        <f>SUM(T77:T80)</f>
        <v>1304182.8141999999</v>
      </c>
      <c r="U76" s="52">
        <f t="shared" si="26"/>
        <v>1798810.3358</v>
      </c>
      <c r="V76" s="71"/>
      <c r="W76" s="72"/>
    </row>
    <row r="77" spans="1:24" ht="16.5" customHeight="1" x14ac:dyDescent="0.2">
      <c r="A77" s="53">
        <v>2872</v>
      </c>
      <c r="B77" s="73" t="s">
        <v>82</v>
      </c>
      <c r="C77" s="38">
        <v>500000</v>
      </c>
      <c r="D77" s="71">
        <v>23600</v>
      </c>
      <c r="E77" s="71"/>
      <c r="F77" s="71"/>
      <c r="G77" s="71"/>
      <c r="H77" s="71"/>
      <c r="I77" s="71"/>
      <c r="J77" s="71"/>
      <c r="K77" s="71"/>
      <c r="L77" s="71">
        <v>11800</v>
      </c>
      <c r="M77" s="71">
        <v>14160</v>
      </c>
      <c r="N77" s="71">
        <v>33040</v>
      </c>
      <c r="O77" s="71">
        <v>29120</v>
      </c>
      <c r="P77" s="71">
        <v>76520</v>
      </c>
      <c r="Q77" s="71">
        <v>73160</v>
      </c>
      <c r="R77" s="71">
        <v>0</v>
      </c>
      <c r="S77" s="71">
        <v>20884.349999999999</v>
      </c>
      <c r="T77" s="35">
        <f t="shared" ref="T77:T84" si="28">SUM(D77:S77)</f>
        <v>282284.34999999998</v>
      </c>
      <c r="U77" s="52">
        <f t="shared" si="26"/>
        <v>217715.65000000002</v>
      </c>
      <c r="V77" s="71"/>
      <c r="W77" s="47"/>
    </row>
    <row r="78" spans="1:24" ht="16.5" customHeight="1" x14ac:dyDescent="0.2">
      <c r="A78" s="53">
        <v>2874</v>
      </c>
      <c r="B78" s="73" t="s">
        <v>83</v>
      </c>
      <c r="C78" s="35">
        <v>1500000</v>
      </c>
      <c r="D78" s="71">
        <v>0</v>
      </c>
      <c r="E78" s="71"/>
      <c r="F78" s="71"/>
      <c r="G78" s="71"/>
      <c r="H78" s="71"/>
      <c r="I78" s="71"/>
      <c r="J78" s="71"/>
      <c r="K78" s="71"/>
      <c r="L78" s="71">
        <v>0</v>
      </c>
      <c r="M78" s="71">
        <v>0</v>
      </c>
      <c r="N78" s="71">
        <v>70623.55</v>
      </c>
      <c r="O78" s="71">
        <v>0</v>
      </c>
      <c r="P78" s="71">
        <v>0</v>
      </c>
      <c r="Q78" s="71">
        <v>2693</v>
      </c>
      <c r="R78" s="71">
        <v>9913</v>
      </c>
      <c r="S78" s="71">
        <v>0</v>
      </c>
      <c r="T78" s="35">
        <f t="shared" si="28"/>
        <v>83229.55</v>
      </c>
      <c r="U78" s="52">
        <f t="shared" si="26"/>
        <v>1416770.45</v>
      </c>
      <c r="V78" s="71"/>
      <c r="W78" s="47"/>
    </row>
    <row r="79" spans="1:24" x14ac:dyDescent="0.2">
      <c r="A79" s="53">
        <v>2875</v>
      </c>
      <c r="B79" s="74" t="s">
        <v>84</v>
      </c>
      <c r="C79" s="35">
        <v>1102993.1499999999</v>
      </c>
      <c r="D79" s="71">
        <v>0</v>
      </c>
      <c r="E79" s="71"/>
      <c r="F79" s="71"/>
      <c r="G79" s="71"/>
      <c r="H79" s="71"/>
      <c r="I79" s="71"/>
      <c r="J79" s="71"/>
      <c r="K79" s="71"/>
      <c r="L79" s="71">
        <v>166541.07999999999</v>
      </c>
      <c r="M79" s="71">
        <v>82446.080000000002</v>
      </c>
      <c r="N79" s="71">
        <v>244409.76</v>
      </c>
      <c r="O79" s="71">
        <v>0</v>
      </c>
      <c r="P79" s="71">
        <v>0</v>
      </c>
      <c r="Q79" s="71">
        <v>0</v>
      </c>
      <c r="R79" s="71">
        <v>247338.24239999999</v>
      </c>
      <c r="S79" s="71">
        <v>143833.7518</v>
      </c>
      <c r="T79" s="35">
        <f t="shared" si="28"/>
        <v>884568.9142</v>
      </c>
      <c r="U79" s="52">
        <f t="shared" si="26"/>
        <v>218424.23579999991</v>
      </c>
      <c r="V79" s="71"/>
      <c r="W79" s="47"/>
    </row>
    <row r="80" spans="1:24" ht="16.5" customHeight="1" x14ac:dyDescent="0.2">
      <c r="A80" s="53">
        <v>2876</v>
      </c>
      <c r="B80" s="73" t="s">
        <v>85</v>
      </c>
      <c r="C80" s="35">
        <v>0</v>
      </c>
      <c r="D80" s="35">
        <v>0</v>
      </c>
      <c r="E80" s="71"/>
      <c r="F80" s="71"/>
      <c r="G80" s="71"/>
      <c r="H80" s="71"/>
      <c r="I80" s="71"/>
      <c r="J80" s="71"/>
      <c r="K80" s="71"/>
      <c r="L80" s="71">
        <v>2100</v>
      </c>
      <c r="M80" s="71">
        <v>6500</v>
      </c>
      <c r="N80" s="71">
        <v>0</v>
      </c>
      <c r="O80" s="71">
        <v>10000</v>
      </c>
      <c r="P80" s="71">
        <v>33500</v>
      </c>
      <c r="Q80" s="71">
        <v>0</v>
      </c>
      <c r="R80" s="71">
        <v>2000</v>
      </c>
      <c r="S80" s="71">
        <v>0</v>
      </c>
      <c r="T80" s="35">
        <f t="shared" si="28"/>
        <v>54100</v>
      </c>
      <c r="U80" s="52">
        <f t="shared" si="26"/>
        <v>-54100</v>
      </c>
      <c r="V80" s="71"/>
      <c r="W80" s="47"/>
    </row>
    <row r="81" spans="1:23" ht="16.5" customHeight="1" x14ac:dyDescent="0.2">
      <c r="A81" s="64">
        <v>288</v>
      </c>
      <c r="B81" s="65" t="s">
        <v>86</v>
      </c>
      <c r="C81" s="28">
        <v>0</v>
      </c>
      <c r="D81" s="28">
        <f>+D82+D83+D84</f>
        <v>0</v>
      </c>
      <c r="E81" s="52"/>
      <c r="F81" s="52"/>
      <c r="G81" s="52"/>
      <c r="H81" s="52"/>
      <c r="I81" s="52"/>
      <c r="J81" s="52"/>
      <c r="K81" s="52"/>
      <c r="L81" s="28">
        <f t="shared" ref="L81:S81" si="29">+L82+L83+L84</f>
        <v>0</v>
      </c>
      <c r="M81" s="28">
        <f t="shared" si="29"/>
        <v>1419</v>
      </c>
      <c r="N81" s="28">
        <f t="shared" si="29"/>
        <v>0</v>
      </c>
      <c r="O81" s="28">
        <f t="shared" si="29"/>
        <v>0</v>
      </c>
      <c r="P81" s="28">
        <f t="shared" si="29"/>
        <v>0</v>
      </c>
      <c r="Q81" s="28">
        <f t="shared" si="29"/>
        <v>0</v>
      </c>
      <c r="R81" s="28">
        <f t="shared" si="29"/>
        <v>0</v>
      </c>
      <c r="S81" s="28">
        <f t="shared" si="29"/>
        <v>106.93</v>
      </c>
      <c r="T81" s="52">
        <f t="shared" si="28"/>
        <v>1525.93</v>
      </c>
      <c r="U81" s="52">
        <f t="shared" si="26"/>
        <v>-1525.93</v>
      </c>
      <c r="V81" s="71"/>
      <c r="W81" s="47"/>
    </row>
    <row r="82" spans="1:23" ht="16.5" customHeight="1" x14ac:dyDescent="0.2">
      <c r="A82" s="53">
        <v>2881</v>
      </c>
      <c r="B82" s="73" t="s">
        <v>87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5">
        <f t="shared" si="28"/>
        <v>0</v>
      </c>
      <c r="U82" s="52">
        <f t="shared" si="26"/>
        <v>0</v>
      </c>
      <c r="V82" s="71"/>
      <c r="W82" s="47"/>
    </row>
    <row r="83" spans="1:23" ht="16.5" customHeight="1" x14ac:dyDescent="0.2">
      <c r="A83" s="53">
        <v>2882</v>
      </c>
      <c r="B83" s="73" t="s">
        <v>88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106.93</v>
      </c>
      <c r="T83" s="35">
        <f t="shared" si="28"/>
        <v>106.93</v>
      </c>
      <c r="U83" s="52">
        <f t="shared" si="26"/>
        <v>-106.93</v>
      </c>
      <c r="V83" s="71"/>
      <c r="W83" s="47"/>
    </row>
    <row r="84" spans="1:23" ht="15" customHeight="1" x14ac:dyDescent="0.2">
      <c r="A84" s="53">
        <v>2883</v>
      </c>
      <c r="B84" s="74" t="s">
        <v>89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71">
        <v>1419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f t="shared" si="28"/>
        <v>1419</v>
      </c>
      <c r="U84" s="52">
        <f t="shared" si="26"/>
        <v>-1419</v>
      </c>
      <c r="V84" s="71"/>
      <c r="W84" s="47"/>
    </row>
    <row r="85" spans="1:23" ht="16.5" customHeight="1" x14ac:dyDescent="0.2">
      <c r="A85" s="58">
        <v>3</v>
      </c>
      <c r="B85" s="59" t="s">
        <v>90</v>
      </c>
      <c r="C85" s="59">
        <f>SUM(C86+C90+C95+C101+C103+C108+C127+C136)</f>
        <v>36089834.769999996</v>
      </c>
      <c r="D85" s="59">
        <f>SUM(D86+D90+D95+D101+D103+D108+D127+D136)</f>
        <v>1109668.6700000002</v>
      </c>
      <c r="E85" s="59">
        <f t="shared" ref="E85:R85" si="30">SUM(E86+E90+E95+E101+E103+E108+E127+E136)</f>
        <v>0</v>
      </c>
      <c r="F85" s="59">
        <f t="shared" si="30"/>
        <v>0</v>
      </c>
      <c r="G85" s="59">
        <f t="shared" si="30"/>
        <v>0</v>
      </c>
      <c r="H85" s="59">
        <f t="shared" si="30"/>
        <v>0</v>
      </c>
      <c r="I85" s="59">
        <f t="shared" si="30"/>
        <v>0</v>
      </c>
      <c r="J85" s="59">
        <f t="shared" si="30"/>
        <v>0</v>
      </c>
      <c r="K85" s="59">
        <f t="shared" si="30"/>
        <v>0</v>
      </c>
      <c r="L85" s="59">
        <f t="shared" si="30"/>
        <v>1196026.58</v>
      </c>
      <c r="M85" s="59">
        <f t="shared" si="30"/>
        <v>1178673.51</v>
      </c>
      <c r="N85" s="59">
        <f t="shared" si="30"/>
        <v>1914258.17</v>
      </c>
      <c r="O85" s="59">
        <f t="shared" si="30"/>
        <v>2732246.9000000004</v>
      </c>
      <c r="P85" s="59">
        <f t="shared" si="30"/>
        <v>2350972.5099999998</v>
      </c>
      <c r="Q85" s="59">
        <f t="shared" si="30"/>
        <v>1734813.7483999999</v>
      </c>
      <c r="R85" s="59">
        <f t="shared" si="30"/>
        <v>1979241.8902999996</v>
      </c>
      <c r="S85" s="59">
        <f>SUM(S86+S90+S95+S101+S103+S108+S127+S136)</f>
        <v>1894650.7526</v>
      </c>
      <c r="T85" s="59">
        <f>+T86+T90+T95+T101+T103+T108+T127+T136</f>
        <v>16090552.731299998</v>
      </c>
      <c r="U85" s="59">
        <f t="shared" si="26"/>
        <v>19999282.038699999</v>
      </c>
      <c r="V85" s="71"/>
      <c r="W85" s="47"/>
    </row>
    <row r="86" spans="1:23" ht="24" customHeight="1" x14ac:dyDescent="0.2">
      <c r="A86" s="50">
        <v>31</v>
      </c>
      <c r="B86" s="57" t="s">
        <v>91</v>
      </c>
      <c r="C86" s="24">
        <f>SUM(C87+C88+C89)</f>
        <v>12254643.4</v>
      </c>
      <c r="D86" s="24">
        <f>SUM(D87:D89)</f>
        <v>492002.39</v>
      </c>
      <c r="E86" s="24">
        <f t="shared" ref="E86:U86" si="31">SUM(E87:E89)</f>
        <v>0</v>
      </c>
      <c r="F86" s="24">
        <f t="shared" si="31"/>
        <v>0</v>
      </c>
      <c r="G86" s="24">
        <f t="shared" si="31"/>
        <v>0</v>
      </c>
      <c r="H86" s="24">
        <f t="shared" si="31"/>
        <v>0</v>
      </c>
      <c r="I86" s="24">
        <f t="shared" si="31"/>
        <v>0</v>
      </c>
      <c r="J86" s="24">
        <f t="shared" si="31"/>
        <v>0</v>
      </c>
      <c r="K86" s="24">
        <f t="shared" si="31"/>
        <v>0</v>
      </c>
      <c r="L86" s="24">
        <f t="shared" si="31"/>
        <v>374085.91</v>
      </c>
      <c r="M86" s="24">
        <f t="shared" si="31"/>
        <v>435530.51</v>
      </c>
      <c r="N86" s="24">
        <f t="shared" si="31"/>
        <v>409895.54</v>
      </c>
      <c r="O86" s="24">
        <f t="shared" si="31"/>
        <v>587660.79</v>
      </c>
      <c r="P86" s="24">
        <f t="shared" si="31"/>
        <v>388810.88</v>
      </c>
      <c r="Q86" s="24">
        <f t="shared" si="31"/>
        <v>328329.33</v>
      </c>
      <c r="R86" s="24">
        <f t="shared" si="31"/>
        <v>528635.41789999988</v>
      </c>
      <c r="S86" s="24">
        <f t="shared" si="31"/>
        <v>385773.17999999988</v>
      </c>
      <c r="T86" s="24">
        <f t="shared" si="31"/>
        <v>3930723.9479000005</v>
      </c>
      <c r="U86" s="24">
        <f t="shared" si="31"/>
        <v>8323919.4521000003</v>
      </c>
      <c r="V86" s="71"/>
      <c r="W86" s="47"/>
    </row>
    <row r="87" spans="1:23" ht="16.5" customHeight="1" x14ac:dyDescent="0.2">
      <c r="A87" s="64">
        <v>311</v>
      </c>
      <c r="B87" s="65" t="s">
        <v>92</v>
      </c>
      <c r="C87" s="28">
        <v>11715773.4</v>
      </c>
      <c r="D87" s="71">
        <v>477006.39</v>
      </c>
      <c r="E87" s="71"/>
      <c r="F87" s="71"/>
      <c r="G87" s="71"/>
      <c r="H87" s="71"/>
      <c r="I87" s="71"/>
      <c r="J87" s="71"/>
      <c r="K87" s="71"/>
      <c r="L87" s="71">
        <v>324528.90999999997</v>
      </c>
      <c r="M87" s="71">
        <v>416078.51</v>
      </c>
      <c r="N87" s="71">
        <v>394941.54</v>
      </c>
      <c r="O87" s="71">
        <v>556850.80000000005</v>
      </c>
      <c r="P87" s="71">
        <v>358357.88</v>
      </c>
      <c r="Q87" s="71">
        <v>326544.33</v>
      </c>
      <c r="R87" s="71">
        <v>504539.41789999988</v>
      </c>
      <c r="S87" s="71">
        <v>376765.7099999999</v>
      </c>
      <c r="T87" s="52">
        <f>SUM(D87:S87)</f>
        <v>3735613.4879000001</v>
      </c>
      <c r="U87" s="52">
        <f>+C87-T87</f>
        <v>7980159.9121000003</v>
      </c>
      <c r="V87" s="71"/>
      <c r="W87" s="47"/>
    </row>
    <row r="88" spans="1:23" ht="16.5" customHeight="1" x14ac:dyDescent="0.2">
      <c r="A88" s="64">
        <v>313</v>
      </c>
      <c r="B88" s="65" t="s">
        <v>93</v>
      </c>
      <c r="C88" s="28">
        <v>518870</v>
      </c>
      <c r="D88" s="71">
        <v>14996</v>
      </c>
      <c r="E88" s="71"/>
      <c r="F88" s="71"/>
      <c r="G88" s="71"/>
      <c r="H88" s="71"/>
      <c r="I88" s="71"/>
      <c r="J88" s="71"/>
      <c r="K88" s="71"/>
      <c r="L88" s="71">
        <v>49557</v>
      </c>
      <c r="M88" s="71">
        <v>19452</v>
      </c>
      <c r="N88" s="71">
        <v>14954</v>
      </c>
      <c r="O88" s="71">
        <v>30809.99</v>
      </c>
      <c r="P88" s="71">
        <v>29273</v>
      </c>
      <c r="Q88" s="71">
        <v>0</v>
      </c>
      <c r="R88" s="71">
        <v>24096</v>
      </c>
      <c r="S88" s="71">
        <v>2937.25</v>
      </c>
      <c r="T88" s="52">
        <f>SUM(D88:S88)</f>
        <v>186075.24</v>
      </c>
      <c r="U88" s="52">
        <f>+C88-T88</f>
        <v>332794.76</v>
      </c>
      <c r="V88" s="71"/>
      <c r="W88" s="47"/>
    </row>
    <row r="89" spans="1:23" ht="16.5" customHeight="1" x14ac:dyDescent="0.2">
      <c r="A89" s="64">
        <v>314</v>
      </c>
      <c r="B89" s="65" t="s">
        <v>94</v>
      </c>
      <c r="C89" s="28">
        <v>20000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71">
        <v>1180</v>
      </c>
      <c r="Q89" s="71">
        <v>1785</v>
      </c>
      <c r="R89" s="71">
        <v>0</v>
      </c>
      <c r="S89" s="71">
        <v>6070.22</v>
      </c>
      <c r="T89" s="52">
        <f>SUM(D89:S89)</f>
        <v>9035.2200000000012</v>
      </c>
      <c r="U89" s="52">
        <f>+C89-T89</f>
        <v>10964.779999999999</v>
      </c>
      <c r="V89" s="71"/>
      <c r="W89" s="47"/>
    </row>
    <row r="90" spans="1:23" ht="16.5" customHeight="1" x14ac:dyDescent="0.2">
      <c r="A90" s="50">
        <v>32</v>
      </c>
      <c r="B90" s="24" t="s">
        <v>95</v>
      </c>
      <c r="C90" s="24">
        <f>SUM(C91:C94)</f>
        <v>164500</v>
      </c>
      <c r="D90" s="24">
        <f>SUM(D91:D94)</f>
        <v>830</v>
      </c>
      <c r="E90" s="75"/>
      <c r="F90" s="75"/>
      <c r="G90" s="75"/>
      <c r="H90" s="75"/>
      <c r="I90" s="75"/>
      <c r="J90" s="75"/>
      <c r="K90" s="75"/>
      <c r="L90" s="24">
        <f t="shared" ref="L90:S90" si="32">SUM(L91:L94)</f>
        <v>658.45</v>
      </c>
      <c r="M90" s="24">
        <f t="shared" si="32"/>
        <v>1710</v>
      </c>
      <c r="N90" s="24">
        <f t="shared" si="32"/>
        <v>3776</v>
      </c>
      <c r="O90" s="24">
        <f t="shared" si="32"/>
        <v>22520.28</v>
      </c>
      <c r="P90" s="24">
        <f t="shared" si="32"/>
        <v>3599</v>
      </c>
      <c r="Q90" s="24">
        <f t="shared" si="32"/>
        <v>8210</v>
      </c>
      <c r="R90" s="24">
        <f t="shared" si="32"/>
        <v>71508</v>
      </c>
      <c r="S90" s="24">
        <f t="shared" si="32"/>
        <v>24780</v>
      </c>
      <c r="T90" s="76">
        <f>SUM(T91:T94)</f>
        <v>137591.72999999998</v>
      </c>
      <c r="U90" s="76">
        <f>SUM(C90-T90)</f>
        <v>26908.270000000019</v>
      </c>
      <c r="V90" s="71"/>
      <c r="W90" s="47"/>
    </row>
    <row r="91" spans="1:23" ht="16.5" customHeight="1" x14ac:dyDescent="0.2">
      <c r="A91" s="64">
        <v>321</v>
      </c>
      <c r="B91" s="28" t="s">
        <v>96</v>
      </c>
      <c r="C91" s="28">
        <v>20000</v>
      </c>
      <c r="D91" s="71">
        <v>0</v>
      </c>
      <c r="E91" s="71"/>
      <c r="F91" s="71"/>
      <c r="G91" s="71"/>
      <c r="H91" s="71"/>
      <c r="I91" s="71"/>
      <c r="J91" s="71"/>
      <c r="K91" s="71"/>
      <c r="L91" s="71">
        <v>0</v>
      </c>
      <c r="M91" s="71">
        <v>0</v>
      </c>
      <c r="N91" s="71">
        <v>0</v>
      </c>
      <c r="O91" s="71">
        <v>0</v>
      </c>
      <c r="P91" s="71">
        <v>0</v>
      </c>
      <c r="Q91" s="71">
        <v>0</v>
      </c>
      <c r="R91" s="71">
        <v>0</v>
      </c>
      <c r="S91" s="71">
        <v>0</v>
      </c>
      <c r="T91" s="52">
        <f>SUM(D91:S91)</f>
        <v>0</v>
      </c>
      <c r="U91" s="52">
        <f>+C91-T91</f>
        <v>20000</v>
      </c>
      <c r="V91" s="71"/>
      <c r="W91" s="47"/>
    </row>
    <row r="92" spans="1:23" ht="16.5" customHeight="1" x14ac:dyDescent="0.2">
      <c r="A92" s="64">
        <v>322</v>
      </c>
      <c r="B92" s="28" t="s">
        <v>97</v>
      </c>
      <c r="C92" s="28">
        <v>20000</v>
      </c>
      <c r="D92" s="71">
        <v>830</v>
      </c>
      <c r="E92" s="71"/>
      <c r="F92" s="71"/>
      <c r="G92" s="71"/>
      <c r="H92" s="71"/>
      <c r="I92" s="71"/>
      <c r="J92" s="71"/>
      <c r="K92" s="71"/>
      <c r="L92" s="71">
        <v>658.45</v>
      </c>
      <c r="M92" s="71">
        <v>1710</v>
      </c>
      <c r="N92" s="71">
        <v>3776</v>
      </c>
      <c r="O92" s="71">
        <v>5520.28</v>
      </c>
      <c r="P92" s="71">
        <v>0</v>
      </c>
      <c r="Q92" s="71">
        <v>8210</v>
      </c>
      <c r="R92" s="71">
        <v>46728</v>
      </c>
      <c r="S92" s="71">
        <v>24780</v>
      </c>
      <c r="T92" s="52">
        <f>SUM(D92:S92)</f>
        <v>92212.73</v>
      </c>
      <c r="U92" s="52">
        <f>+C92-T92</f>
        <v>-72212.73</v>
      </c>
      <c r="V92" s="71"/>
      <c r="W92" s="47"/>
    </row>
    <row r="93" spans="1:23" x14ac:dyDescent="0.2">
      <c r="A93" s="64">
        <v>323</v>
      </c>
      <c r="B93" s="28" t="s">
        <v>98</v>
      </c>
      <c r="C93" s="28">
        <v>75000</v>
      </c>
      <c r="D93" s="71">
        <v>0</v>
      </c>
      <c r="E93" s="71">
        <v>0</v>
      </c>
      <c r="F93" s="71">
        <v>0</v>
      </c>
      <c r="G93" s="71">
        <v>0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  <c r="M93" s="71">
        <v>0</v>
      </c>
      <c r="N93" s="71">
        <v>0</v>
      </c>
      <c r="O93" s="71">
        <v>17000</v>
      </c>
      <c r="P93" s="71">
        <v>3599</v>
      </c>
      <c r="Q93" s="71">
        <v>0</v>
      </c>
      <c r="R93" s="71">
        <v>24780</v>
      </c>
      <c r="S93" s="71">
        <v>0</v>
      </c>
      <c r="T93" s="52">
        <f>SUM(D93:S93)</f>
        <v>45379</v>
      </c>
      <c r="U93" s="52">
        <f>+C93-T93</f>
        <v>29621</v>
      </c>
      <c r="V93" s="71"/>
      <c r="W93" s="47"/>
    </row>
    <row r="94" spans="1:23" x14ac:dyDescent="0.2">
      <c r="A94" s="64">
        <v>324</v>
      </c>
      <c r="B94" s="28" t="s">
        <v>99</v>
      </c>
      <c r="C94" s="28">
        <v>49500</v>
      </c>
      <c r="D94" s="71">
        <v>0</v>
      </c>
      <c r="E94" s="71">
        <v>0</v>
      </c>
      <c r="F94" s="71">
        <v>0</v>
      </c>
      <c r="G94" s="71"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  <c r="M94" s="71">
        <v>0</v>
      </c>
      <c r="N94" s="71">
        <v>0</v>
      </c>
      <c r="O94" s="71">
        <v>0</v>
      </c>
      <c r="P94" s="71">
        <v>0</v>
      </c>
      <c r="Q94" s="71">
        <v>0</v>
      </c>
      <c r="R94" s="71">
        <v>0</v>
      </c>
      <c r="S94" s="71">
        <v>0</v>
      </c>
      <c r="T94" s="52">
        <f>SUM(D94:S94)</f>
        <v>0</v>
      </c>
      <c r="U94" s="52">
        <f>+C94-T94</f>
        <v>49500</v>
      </c>
      <c r="V94" s="71"/>
      <c r="W94" s="47"/>
    </row>
    <row r="95" spans="1:23" x14ac:dyDescent="0.2">
      <c r="A95" s="50">
        <v>33</v>
      </c>
      <c r="B95" s="57" t="s">
        <v>100</v>
      </c>
      <c r="C95" s="24">
        <f>SUM(C96:C100)</f>
        <v>2691130</v>
      </c>
      <c r="D95" s="24">
        <f>SUM(D96:D100)</f>
        <v>4269.9799999999996</v>
      </c>
      <c r="E95" s="68"/>
      <c r="F95" s="68"/>
      <c r="G95" s="68"/>
      <c r="H95" s="68"/>
      <c r="I95" s="68"/>
      <c r="J95" s="68"/>
      <c r="K95" s="68"/>
      <c r="L95" s="24">
        <f t="shared" ref="L95:S95" si="33">SUM(L96:L100)</f>
        <v>75046.899999999994</v>
      </c>
      <c r="M95" s="24">
        <f t="shared" si="33"/>
        <v>92758.26</v>
      </c>
      <c r="N95" s="24">
        <f t="shared" si="33"/>
        <v>129777.95</v>
      </c>
      <c r="O95" s="24">
        <f t="shared" si="33"/>
        <v>143067.03</v>
      </c>
      <c r="P95" s="24">
        <f>SUM(P96:P100)</f>
        <v>147063.32</v>
      </c>
      <c r="Q95" s="24">
        <f t="shared" si="33"/>
        <v>0</v>
      </c>
      <c r="R95" s="24">
        <f t="shared" si="33"/>
        <v>30635.403200000001</v>
      </c>
      <c r="S95" s="24">
        <f t="shared" si="33"/>
        <v>64403.498200000002</v>
      </c>
      <c r="T95" s="24">
        <f>SUM(T96:T100)</f>
        <v>687022.34140000003</v>
      </c>
      <c r="U95" s="76">
        <f>SUM(C95-T95)</f>
        <v>2004107.6586</v>
      </c>
      <c r="V95" s="2"/>
      <c r="W95" s="47"/>
    </row>
    <row r="96" spans="1:23" ht="16.5" customHeight="1" x14ac:dyDescent="0.2">
      <c r="A96" s="64">
        <v>331</v>
      </c>
      <c r="B96" s="28" t="s">
        <v>101</v>
      </c>
      <c r="C96" s="28">
        <v>979810</v>
      </c>
      <c r="D96" s="71">
        <v>0</v>
      </c>
      <c r="E96" s="35"/>
      <c r="F96" s="35"/>
      <c r="G96" s="35"/>
      <c r="H96" s="35"/>
      <c r="I96" s="35"/>
      <c r="J96" s="35"/>
      <c r="K96" s="35"/>
      <c r="L96" s="35">
        <v>69207</v>
      </c>
      <c r="M96" s="35">
        <v>69582.06</v>
      </c>
      <c r="N96" s="35">
        <v>2600</v>
      </c>
      <c r="O96" s="35">
        <v>142417.03</v>
      </c>
      <c r="P96" s="35">
        <v>74092.73</v>
      </c>
      <c r="Q96" s="71">
        <v>0</v>
      </c>
      <c r="R96" s="71">
        <v>0</v>
      </c>
      <c r="S96" s="71">
        <v>0</v>
      </c>
      <c r="T96" s="52">
        <f>SUM(D96:S96)</f>
        <v>357898.81999999995</v>
      </c>
      <c r="U96" s="52">
        <f>+C96-T96</f>
        <v>621911.18000000005</v>
      </c>
      <c r="V96" s="42"/>
      <c r="W96" s="70"/>
    </row>
    <row r="97" spans="1:23" ht="16.5" customHeight="1" x14ac:dyDescent="0.2">
      <c r="A97" s="64">
        <v>332</v>
      </c>
      <c r="B97" s="28" t="s">
        <v>102</v>
      </c>
      <c r="C97" s="28">
        <v>1663820</v>
      </c>
      <c r="D97" s="35">
        <v>559.91999999999996</v>
      </c>
      <c r="E97" s="35"/>
      <c r="F97" s="35"/>
      <c r="G97" s="35"/>
      <c r="H97" s="35"/>
      <c r="I97" s="35"/>
      <c r="J97" s="35"/>
      <c r="K97" s="35"/>
      <c r="L97" s="35">
        <v>100</v>
      </c>
      <c r="M97" s="35">
        <v>2074</v>
      </c>
      <c r="N97" s="35">
        <v>113664.47</v>
      </c>
      <c r="O97" s="71">
        <v>0</v>
      </c>
      <c r="P97" s="35">
        <v>53600.89</v>
      </c>
      <c r="Q97" s="71">
        <v>0</v>
      </c>
      <c r="R97" s="71">
        <v>0</v>
      </c>
      <c r="S97" s="71">
        <v>72.010000000000005</v>
      </c>
      <c r="T97" s="52">
        <f>SUM(D97:S97)</f>
        <v>170071.29</v>
      </c>
      <c r="U97" s="52">
        <f>+C97-T97</f>
        <v>1493748.71</v>
      </c>
      <c r="V97" s="42"/>
      <c r="W97" s="77"/>
    </row>
    <row r="98" spans="1:23" ht="16.5" customHeight="1" x14ac:dyDescent="0.2">
      <c r="A98" s="64">
        <v>333</v>
      </c>
      <c r="B98" s="28" t="s">
        <v>103</v>
      </c>
      <c r="C98" s="28">
        <v>20000</v>
      </c>
      <c r="D98" s="35">
        <v>3710.06</v>
      </c>
      <c r="E98" s="35"/>
      <c r="F98" s="35"/>
      <c r="G98" s="35"/>
      <c r="H98" s="35"/>
      <c r="I98" s="35"/>
      <c r="J98" s="35"/>
      <c r="K98" s="35"/>
      <c r="L98" s="35">
        <v>2239.9</v>
      </c>
      <c r="M98" s="35">
        <v>21102.2</v>
      </c>
      <c r="N98" s="35">
        <v>13513.48</v>
      </c>
      <c r="O98" s="71">
        <v>0</v>
      </c>
      <c r="P98" s="35">
        <v>19369.7</v>
      </c>
      <c r="Q98" s="71">
        <v>0</v>
      </c>
      <c r="R98" s="71">
        <v>30085.403200000001</v>
      </c>
      <c r="S98" s="71">
        <v>63631.4882</v>
      </c>
      <c r="T98" s="52">
        <f>SUM(D98:S98)</f>
        <v>153652.23139999999</v>
      </c>
      <c r="U98" s="52">
        <f>+C98-T98</f>
        <v>-133652.23139999999</v>
      </c>
      <c r="V98" s="42"/>
      <c r="W98" s="78"/>
    </row>
    <row r="99" spans="1:23" ht="16.5" customHeight="1" x14ac:dyDescent="0.2">
      <c r="A99" s="64">
        <v>334</v>
      </c>
      <c r="B99" s="28" t="s">
        <v>104</v>
      </c>
      <c r="C99" s="28">
        <v>7500</v>
      </c>
      <c r="D99" s="71">
        <v>0</v>
      </c>
      <c r="E99" s="71">
        <v>0</v>
      </c>
      <c r="F99" s="71">
        <v>0</v>
      </c>
      <c r="G99" s="71">
        <v>0</v>
      </c>
      <c r="H99" s="71">
        <v>0</v>
      </c>
      <c r="I99" s="71">
        <v>0</v>
      </c>
      <c r="J99" s="71">
        <v>0</v>
      </c>
      <c r="K99" s="71">
        <v>0</v>
      </c>
      <c r="L99" s="71">
        <v>0</v>
      </c>
      <c r="M99" s="71">
        <v>0</v>
      </c>
      <c r="N99" s="71">
        <v>0</v>
      </c>
      <c r="O99" s="71">
        <v>0</v>
      </c>
      <c r="P99" s="71">
        <v>0</v>
      </c>
      <c r="Q99" s="71">
        <v>0</v>
      </c>
      <c r="R99" s="71">
        <v>550</v>
      </c>
      <c r="S99" s="71">
        <v>700</v>
      </c>
      <c r="T99" s="52">
        <f>SUM(D99:S99)</f>
        <v>1250</v>
      </c>
      <c r="U99" s="52">
        <f>+C99-T99</f>
        <v>6250</v>
      </c>
      <c r="V99" s="42"/>
      <c r="W99" s="77"/>
    </row>
    <row r="100" spans="1:23" ht="16.5" customHeight="1" x14ac:dyDescent="0.2">
      <c r="A100" s="64">
        <v>335</v>
      </c>
      <c r="B100" s="28" t="s">
        <v>105</v>
      </c>
      <c r="C100" s="28">
        <v>20000</v>
      </c>
      <c r="D100" s="71">
        <v>0</v>
      </c>
      <c r="E100" s="35"/>
      <c r="F100" s="35"/>
      <c r="G100" s="35"/>
      <c r="H100" s="35"/>
      <c r="I100" s="35"/>
      <c r="J100" s="35"/>
      <c r="K100" s="35"/>
      <c r="L100" s="35">
        <v>3500</v>
      </c>
      <c r="M100" s="71">
        <v>0</v>
      </c>
      <c r="N100" s="71">
        <v>0</v>
      </c>
      <c r="O100" s="35">
        <v>650</v>
      </c>
      <c r="P100" s="71">
        <v>0</v>
      </c>
      <c r="Q100" s="71">
        <v>0</v>
      </c>
      <c r="R100" s="71">
        <v>0</v>
      </c>
      <c r="S100" s="71">
        <v>0</v>
      </c>
      <c r="T100" s="52">
        <f>SUM(D100:S100)</f>
        <v>4150</v>
      </c>
      <c r="U100" s="52">
        <f>+C100-T100</f>
        <v>15850</v>
      </c>
      <c r="V100" s="42"/>
      <c r="W100" s="78"/>
    </row>
    <row r="101" spans="1:23" ht="23.25" customHeight="1" x14ac:dyDescent="0.2">
      <c r="A101" s="50">
        <v>34</v>
      </c>
      <c r="B101" s="24" t="s">
        <v>106</v>
      </c>
      <c r="C101" s="24">
        <f>SUM(C102)</f>
        <v>15000</v>
      </c>
      <c r="D101" s="24">
        <f>SUM(D102)</f>
        <v>3597.5</v>
      </c>
      <c r="E101" s="24">
        <f t="shared" ref="E101:T101" si="34">SUM(E102)</f>
        <v>0</v>
      </c>
      <c r="F101" s="24">
        <f t="shared" si="34"/>
        <v>0</v>
      </c>
      <c r="G101" s="24">
        <f t="shared" si="34"/>
        <v>0</v>
      </c>
      <c r="H101" s="24">
        <f t="shared" si="34"/>
        <v>0</v>
      </c>
      <c r="I101" s="24">
        <f t="shared" si="34"/>
        <v>0</v>
      </c>
      <c r="J101" s="24">
        <f t="shared" si="34"/>
        <v>0</v>
      </c>
      <c r="K101" s="24">
        <f t="shared" si="34"/>
        <v>0</v>
      </c>
      <c r="L101" s="24">
        <f t="shared" si="34"/>
        <v>0</v>
      </c>
      <c r="M101" s="24">
        <f t="shared" si="34"/>
        <v>0</v>
      </c>
      <c r="N101" s="24">
        <f t="shared" si="34"/>
        <v>1996</v>
      </c>
      <c r="O101" s="24">
        <f t="shared" si="34"/>
        <v>5185.9799999999996</v>
      </c>
      <c r="P101" s="24">
        <f t="shared" si="34"/>
        <v>0</v>
      </c>
      <c r="Q101" s="24">
        <f t="shared" si="34"/>
        <v>2844.15</v>
      </c>
      <c r="R101" s="24">
        <f t="shared" si="34"/>
        <v>0</v>
      </c>
      <c r="S101" s="24">
        <f t="shared" si="34"/>
        <v>0</v>
      </c>
      <c r="T101" s="24">
        <f t="shared" si="34"/>
        <v>13623.63</v>
      </c>
      <c r="U101" s="24">
        <f>SUM(C101-T101)</f>
        <v>1376.3700000000008</v>
      </c>
      <c r="V101" s="2"/>
      <c r="W101" s="47"/>
    </row>
    <row r="102" spans="1:23" ht="16.5" customHeight="1" x14ac:dyDescent="0.2">
      <c r="A102" s="64">
        <v>341</v>
      </c>
      <c r="B102" s="65" t="s">
        <v>107</v>
      </c>
      <c r="C102" s="28">
        <v>15000</v>
      </c>
      <c r="D102" s="28">
        <v>3597.5</v>
      </c>
      <c r="E102" s="28"/>
      <c r="F102" s="28"/>
      <c r="G102" s="28"/>
      <c r="H102" s="28"/>
      <c r="I102" s="28"/>
      <c r="J102" s="28"/>
      <c r="K102" s="28"/>
      <c r="L102" s="28">
        <v>0</v>
      </c>
      <c r="M102" s="28">
        <v>0</v>
      </c>
      <c r="N102" s="28">
        <v>1996</v>
      </c>
      <c r="O102" s="28">
        <v>5185.9799999999996</v>
      </c>
      <c r="P102" s="28">
        <v>0</v>
      </c>
      <c r="Q102" s="28">
        <v>2844.15</v>
      </c>
      <c r="R102" s="28">
        <v>0</v>
      </c>
      <c r="S102" s="28">
        <v>0</v>
      </c>
      <c r="T102" s="52">
        <f>SUM(D102:S102)</f>
        <v>13623.63</v>
      </c>
      <c r="U102" s="28">
        <f>SUM(C102-T102)</f>
        <v>1376.3700000000008</v>
      </c>
      <c r="V102" s="42"/>
      <c r="W102" s="77"/>
    </row>
    <row r="103" spans="1:23" x14ac:dyDescent="0.2">
      <c r="A103" s="50">
        <v>35</v>
      </c>
      <c r="B103" s="57" t="s">
        <v>108</v>
      </c>
      <c r="C103" s="24">
        <f>SUM(C104+C105+C106+C107)</f>
        <v>830000</v>
      </c>
      <c r="D103" s="24">
        <f>SUM(D106+D107)</f>
        <v>0</v>
      </c>
      <c r="E103" s="24"/>
      <c r="F103" s="24"/>
      <c r="G103" s="24"/>
      <c r="H103" s="24"/>
      <c r="I103" s="24"/>
      <c r="J103" s="24"/>
      <c r="K103" s="24"/>
      <c r="L103" s="24">
        <f t="shared" ref="L103:T103" si="35">SUM(L104:L107)</f>
        <v>9626.7099999999991</v>
      </c>
      <c r="M103" s="24">
        <f t="shared" si="35"/>
        <v>4466.74</v>
      </c>
      <c r="N103" s="24">
        <f t="shared" si="35"/>
        <v>97251.7</v>
      </c>
      <c r="O103" s="24">
        <f t="shared" si="35"/>
        <v>0</v>
      </c>
      <c r="P103" s="24">
        <f t="shared" si="35"/>
        <v>258292.26</v>
      </c>
      <c r="Q103" s="24">
        <f t="shared" si="35"/>
        <v>19226.170000000002</v>
      </c>
      <c r="R103" s="24">
        <f>SUM(R104:R107)</f>
        <v>22363.254000000001</v>
      </c>
      <c r="S103" s="24">
        <f>SUM(S104:S107)</f>
        <v>0</v>
      </c>
      <c r="T103" s="24">
        <f t="shared" si="35"/>
        <v>411226.83400000003</v>
      </c>
      <c r="U103" s="24">
        <f>SUM(C103-T103)</f>
        <v>418773.16599999997</v>
      </c>
      <c r="V103" s="2"/>
      <c r="W103" s="47"/>
    </row>
    <row r="104" spans="1:23" ht="16.5" customHeight="1" x14ac:dyDescent="0.2">
      <c r="A104" s="64">
        <v>351</v>
      </c>
      <c r="B104" s="65" t="s">
        <v>109</v>
      </c>
      <c r="C104" s="28">
        <v>20000</v>
      </c>
      <c r="D104" s="35">
        <v>0</v>
      </c>
      <c r="E104" s="35"/>
      <c r="F104" s="35"/>
      <c r="G104" s="35"/>
      <c r="H104" s="35"/>
      <c r="I104" s="35"/>
      <c r="J104" s="35"/>
      <c r="K104" s="35"/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52">
        <f>SUM(D104:S104)</f>
        <v>0</v>
      </c>
      <c r="U104" s="28">
        <f>+C104-T104</f>
        <v>20000</v>
      </c>
      <c r="V104" s="42"/>
      <c r="W104" s="77"/>
    </row>
    <row r="105" spans="1:23" ht="16.5" customHeight="1" x14ac:dyDescent="0.2">
      <c r="A105" s="64">
        <v>353</v>
      </c>
      <c r="B105" s="65" t="s">
        <v>110</v>
      </c>
      <c r="C105" s="28">
        <v>400000</v>
      </c>
      <c r="D105" s="35">
        <v>0</v>
      </c>
      <c r="E105" s="35"/>
      <c r="F105" s="35"/>
      <c r="G105" s="35"/>
      <c r="H105" s="35"/>
      <c r="I105" s="35"/>
      <c r="J105" s="35"/>
      <c r="K105" s="35"/>
      <c r="L105" s="35">
        <v>0</v>
      </c>
      <c r="M105" s="35">
        <v>0</v>
      </c>
      <c r="N105" s="35">
        <v>3259.5</v>
      </c>
      <c r="O105" s="35">
        <v>0</v>
      </c>
      <c r="P105" s="35">
        <v>159417.41</v>
      </c>
      <c r="Q105" s="35">
        <v>2006.4</v>
      </c>
      <c r="R105" s="35">
        <v>8577.1840000000011</v>
      </c>
      <c r="S105" s="35">
        <v>0</v>
      </c>
      <c r="T105" s="52">
        <f>SUM(D105:S105)</f>
        <v>173260.49400000001</v>
      </c>
      <c r="U105" s="28">
        <f>+C105-T105</f>
        <v>226739.50599999999</v>
      </c>
      <c r="V105" s="42"/>
      <c r="W105" s="77"/>
    </row>
    <row r="106" spans="1:23" ht="16.5" customHeight="1" x14ac:dyDescent="0.2">
      <c r="A106" s="64">
        <v>354</v>
      </c>
      <c r="B106" s="65" t="s">
        <v>111</v>
      </c>
      <c r="C106" s="28">
        <v>20000</v>
      </c>
      <c r="D106" s="35">
        <v>0</v>
      </c>
      <c r="E106" s="35"/>
      <c r="F106" s="35"/>
      <c r="G106" s="35"/>
      <c r="H106" s="35"/>
      <c r="I106" s="35"/>
      <c r="J106" s="35"/>
      <c r="K106" s="35"/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52">
        <f>SUM(D106:S106)</f>
        <v>0</v>
      </c>
      <c r="U106" s="28">
        <f>+C106-T106</f>
        <v>20000</v>
      </c>
      <c r="V106" s="42"/>
      <c r="W106" s="77"/>
    </row>
    <row r="107" spans="1:23" ht="22.5" customHeight="1" x14ac:dyDescent="0.2">
      <c r="A107" s="64">
        <v>355</v>
      </c>
      <c r="B107" s="65" t="s">
        <v>112</v>
      </c>
      <c r="C107" s="28">
        <v>390000</v>
      </c>
      <c r="D107" s="35">
        <v>0</v>
      </c>
      <c r="E107" s="35"/>
      <c r="F107" s="35"/>
      <c r="G107" s="35"/>
      <c r="H107" s="35"/>
      <c r="I107" s="35"/>
      <c r="J107" s="35"/>
      <c r="K107" s="35"/>
      <c r="L107" s="35">
        <v>9626.7099999999991</v>
      </c>
      <c r="M107" s="35">
        <v>4466.74</v>
      </c>
      <c r="N107" s="35">
        <v>93992.2</v>
      </c>
      <c r="O107" s="35">
        <v>0</v>
      </c>
      <c r="P107" s="35">
        <v>98874.85</v>
      </c>
      <c r="Q107" s="35">
        <v>17219.77</v>
      </c>
      <c r="R107" s="35">
        <v>13786.07</v>
      </c>
      <c r="S107" s="35">
        <v>0</v>
      </c>
      <c r="T107" s="52">
        <f>SUM(D107:S107)</f>
        <v>237966.34</v>
      </c>
      <c r="U107" s="28">
        <f>+C107-T107</f>
        <v>152033.66</v>
      </c>
      <c r="V107" s="42"/>
      <c r="W107" s="77"/>
    </row>
    <row r="108" spans="1:23" ht="27.75" customHeight="1" x14ac:dyDescent="0.2">
      <c r="A108" s="50">
        <v>36</v>
      </c>
      <c r="B108" s="57" t="s">
        <v>113</v>
      </c>
      <c r="C108" s="24">
        <f>SUM(C109+C113+C117+C123)</f>
        <v>410000</v>
      </c>
      <c r="D108" s="24">
        <f>+D109+D113+D117+D123</f>
        <v>1725</v>
      </c>
      <c r="E108" s="68"/>
      <c r="F108" s="68"/>
      <c r="G108" s="68"/>
      <c r="H108" s="68"/>
      <c r="I108" s="68"/>
      <c r="J108" s="68"/>
      <c r="K108" s="68"/>
      <c r="L108" s="24">
        <f t="shared" ref="L108:S108" si="36">+L109+L113+L117+L123</f>
        <v>3089.61</v>
      </c>
      <c r="M108" s="24">
        <f t="shared" si="36"/>
        <v>150</v>
      </c>
      <c r="N108" s="24">
        <f t="shared" si="36"/>
        <v>34197.54</v>
      </c>
      <c r="O108" s="24">
        <f t="shared" si="36"/>
        <v>686</v>
      </c>
      <c r="P108" s="24">
        <f t="shared" si="36"/>
        <v>501.5</v>
      </c>
      <c r="Q108" s="24">
        <f t="shared" si="36"/>
        <v>10544.99</v>
      </c>
      <c r="R108" s="24">
        <f t="shared" si="36"/>
        <v>189712.85819999999</v>
      </c>
      <c r="S108" s="24">
        <f t="shared" si="36"/>
        <v>28901.18</v>
      </c>
      <c r="T108" s="24">
        <f>+T109+T113+T117+T123</f>
        <v>269508.67819999997</v>
      </c>
      <c r="U108" s="24">
        <f>SUM(C108-T108)</f>
        <v>140491.32180000003</v>
      </c>
      <c r="V108" s="2"/>
      <c r="W108" s="47"/>
    </row>
    <row r="109" spans="1:23" ht="23.25" customHeight="1" x14ac:dyDescent="0.2">
      <c r="A109" s="64">
        <v>361</v>
      </c>
      <c r="B109" s="66" t="s">
        <v>114</v>
      </c>
      <c r="C109" s="28">
        <f>SUM(C110:C112)</f>
        <v>30000</v>
      </c>
      <c r="D109" s="28">
        <f>SUM(D110:D112)</f>
        <v>0</v>
      </c>
      <c r="E109" s="28"/>
      <c r="F109" s="28"/>
      <c r="G109" s="28"/>
      <c r="H109" s="28"/>
      <c r="I109" s="28"/>
      <c r="J109" s="28"/>
      <c r="K109" s="28"/>
      <c r="L109" s="28">
        <f t="shared" ref="L109:S109" si="37">SUM(L110:L112)</f>
        <v>0</v>
      </c>
      <c r="M109" s="28">
        <f t="shared" si="37"/>
        <v>0</v>
      </c>
      <c r="N109" s="28">
        <f t="shared" si="37"/>
        <v>0</v>
      </c>
      <c r="O109" s="28">
        <f t="shared" si="37"/>
        <v>0</v>
      </c>
      <c r="P109" s="28">
        <f t="shared" si="37"/>
        <v>0</v>
      </c>
      <c r="Q109" s="28">
        <f t="shared" si="37"/>
        <v>2437.88</v>
      </c>
      <c r="R109" s="28">
        <f t="shared" si="37"/>
        <v>0</v>
      </c>
      <c r="S109" s="28">
        <f t="shared" si="37"/>
        <v>0</v>
      </c>
      <c r="T109" s="28">
        <f>SUM(D109:Q109)</f>
        <v>2437.88</v>
      </c>
      <c r="U109" s="28">
        <f>SUM(C109-T109)</f>
        <v>27562.12</v>
      </c>
      <c r="V109" s="42"/>
      <c r="W109" s="47"/>
    </row>
    <row r="110" spans="1:23" ht="16.5" customHeight="1" x14ac:dyDescent="0.2">
      <c r="A110" s="53">
        <v>3611</v>
      </c>
      <c r="B110" s="73" t="s">
        <v>115</v>
      </c>
      <c r="C110" s="43">
        <v>10000</v>
      </c>
      <c r="D110" s="38">
        <v>0</v>
      </c>
      <c r="E110" s="38"/>
      <c r="F110" s="38"/>
      <c r="G110" s="38"/>
      <c r="H110" s="38"/>
      <c r="I110" s="38"/>
      <c r="J110" s="38"/>
      <c r="K110" s="38"/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5">
        <v>0</v>
      </c>
      <c r="R110" s="35">
        <v>0</v>
      </c>
      <c r="S110" s="35">
        <v>0</v>
      </c>
      <c r="T110" s="38">
        <f>SUM(D110:S110)</f>
        <v>0</v>
      </c>
      <c r="U110" s="38">
        <f>+C110-T110</f>
        <v>10000</v>
      </c>
      <c r="V110" s="2"/>
      <c r="W110" s="77"/>
    </row>
    <row r="111" spans="1:23" ht="16.5" customHeight="1" x14ac:dyDescent="0.2">
      <c r="A111" s="53">
        <v>3614</v>
      </c>
      <c r="B111" s="35" t="s">
        <v>116</v>
      </c>
      <c r="C111" s="43">
        <v>10000</v>
      </c>
      <c r="D111" s="38">
        <v>0</v>
      </c>
      <c r="E111" s="38"/>
      <c r="F111" s="38"/>
      <c r="G111" s="38"/>
      <c r="H111" s="38"/>
      <c r="I111" s="38"/>
      <c r="J111" s="38"/>
      <c r="K111" s="38"/>
      <c r="L111" s="38">
        <v>0</v>
      </c>
      <c r="M111" s="38">
        <v>0</v>
      </c>
      <c r="N111" s="38">
        <v>0</v>
      </c>
      <c r="O111" s="38">
        <v>0</v>
      </c>
      <c r="P111" s="38">
        <v>0</v>
      </c>
      <c r="Q111" s="35">
        <v>0</v>
      </c>
      <c r="R111" s="35">
        <v>0</v>
      </c>
      <c r="S111" s="35">
        <v>0</v>
      </c>
      <c r="T111" s="38">
        <f>SUM(D111:S111)</f>
        <v>0</v>
      </c>
      <c r="U111" s="38">
        <f>+C111-T111</f>
        <v>10000</v>
      </c>
      <c r="V111" s="2"/>
      <c r="W111" s="77"/>
    </row>
    <row r="112" spans="1:23" ht="16.5" customHeight="1" x14ac:dyDescent="0.2">
      <c r="A112" s="53">
        <v>3615</v>
      </c>
      <c r="B112" s="73" t="s">
        <v>117</v>
      </c>
      <c r="C112" s="43">
        <v>10000</v>
      </c>
      <c r="D112" s="38">
        <v>0</v>
      </c>
      <c r="E112" s="38"/>
      <c r="F112" s="38"/>
      <c r="G112" s="38"/>
      <c r="H112" s="38"/>
      <c r="I112" s="38"/>
      <c r="J112" s="38"/>
      <c r="K112" s="38"/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2437.88</v>
      </c>
      <c r="R112" s="38">
        <v>0</v>
      </c>
      <c r="S112" s="38">
        <v>0</v>
      </c>
      <c r="T112" s="38">
        <f>SUM(D112:S112)</f>
        <v>2437.88</v>
      </c>
      <c r="U112" s="38">
        <f>+C112-T112</f>
        <v>7562.12</v>
      </c>
      <c r="V112" s="2"/>
      <c r="W112" s="77"/>
    </row>
    <row r="113" spans="1:23" ht="16.5" customHeight="1" x14ac:dyDescent="0.2">
      <c r="A113" s="64">
        <v>362</v>
      </c>
      <c r="B113" s="65" t="s">
        <v>118</v>
      </c>
      <c r="C113" s="28">
        <f>SUM(C114:C116)</f>
        <v>60000</v>
      </c>
      <c r="D113" s="28">
        <f>SUM(D114:D116)</f>
        <v>0</v>
      </c>
      <c r="E113" s="28"/>
      <c r="F113" s="28"/>
      <c r="G113" s="28"/>
      <c r="H113" s="28"/>
      <c r="I113" s="28"/>
      <c r="J113" s="28"/>
      <c r="K113" s="28"/>
      <c r="L113" s="28">
        <f t="shared" ref="L113:S113" si="38">SUM(L114:L116)</f>
        <v>0</v>
      </c>
      <c r="M113" s="28">
        <f t="shared" si="38"/>
        <v>0</v>
      </c>
      <c r="N113" s="28">
        <f t="shared" si="38"/>
        <v>0</v>
      </c>
      <c r="O113" s="28">
        <f t="shared" si="38"/>
        <v>0</v>
      </c>
      <c r="P113" s="28">
        <f t="shared" si="38"/>
        <v>501.5</v>
      </c>
      <c r="Q113" s="28">
        <f t="shared" si="38"/>
        <v>6391.12</v>
      </c>
      <c r="R113" s="28">
        <f t="shared" si="38"/>
        <v>0</v>
      </c>
      <c r="S113" s="28">
        <f t="shared" si="38"/>
        <v>0</v>
      </c>
      <c r="T113" s="28">
        <f>SUM(T114:T116)</f>
        <v>6892.6200000000008</v>
      </c>
      <c r="U113" s="28">
        <f>SUM(C113-T113)</f>
        <v>53107.38</v>
      </c>
      <c r="V113" s="42"/>
      <c r="W113" s="47"/>
    </row>
    <row r="114" spans="1:23" ht="16.5" customHeight="1" x14ac:dyDescent="0.2">
      <c r="A114" s="53">
        <v>3621</v>
      </c>
      <c r="B114" s="73" t="s">
        <v>119</v>
      </c>
      <c r="C114" s="79">
        <v>20000</v>
      </c>
      <c r="D114" s="38">
        <v>0</v>
      </c>
      <c r="E114" s="48"/>
      <c r="F114" s="48"/>
      <c r="G114" s="48"/>
      <c r="H114" s="48"/>
      <c r="I114" s="48"/>
      <c r="J114" s="48"/>
      <c r="K114" s="48"/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48">
        <v>0</v>
      </c>
      <c r="R114" s="48">
        <v>0</v>
      </c>
      <c r="S114" s="48">
        <v>0</v>
      </c>
      <c r="T114" s="38">
        <f>SUM(D114:S114)</f>
        <v>0</v>
      </c>
      <c r="U114" s="38">
        <f>+C114-T114</f>
        <v>20000</v>
      </c>
      <c r="V114" s="2"/>
      <c r="W114" s="77"/>
    </row>
    <row r="115" spans="1:23" ht="16.5" customHeight="1" x14ac:dyDescent="0.2">
      <c r="A115" s="53">
        <v>3622</v>
      </c>
      <c r="B115" s="73" t="s">
        <v>120</v>
      </c>
      <c r="C115" s="79">
        <v>20000</v>
      </c>
      <c r="D115" s="38">
        <v>0</v>
      </c>
      <c r="E115" s="48"/>
      <c r="F115" s="48"/>
      <c r="G115" s="48"/>
      <c r="H115" s="48"/>
      <c r="I115" s="48"/>
      <c r="J115" s="48"/>
      <c r="K115" s="48"/>
      <c r="L115" s="38">
        <v>0</v>
      </c>
      <c r="M115" s="38">
        <v>0</v>
      </c>
      <c r="N115" s="38">
        <v>0</v>
      </c>
      <c r="O115" s="38">
        <v>0</v>
      </c>
      <c r="P115" s="48">
        <v>501.5</v>
      </c>
      <c r="Q115" s="35">
        <v>856.11</v>
      </c>
      <c r="R115" s="35">
        <v>0</v>
      </c>
      <c r="S115" s="35">
        <v>0</v>
      </c>
      <c r="T115" s="38">
        <f>SUM(D115:S115)</f>
        <v>1357.6100000000001</v>
      </c>
      <c r="U115" s="38">
        <f>+C115-T115</f>
        <v>18642.39</v>
      </c>
      <c r="V115" s="2"/>
      <c r="W115" s="77"/>
    </row>
    <row r="116" spans="1:23" ht="16.5" customHeight="1" x14ac:dyDescent="0.2">
      <c r="A116" s="53">
        <v>3623</v>
      </c>
      <c r="B116" s="73" t="s">
        <v>121</v>
      </c>
      <c r="C116" s="79">
        <v>20000</v>
      </c>
      <c r="D116" s="38">
        <v>0</v>
      </c>
      <c r="E116" s="48"/>
      <c r="F116" s="48"/>
      <c r="G116" s="48"/>
      <c r="H116" s="48"/>
      <c r="I116" s="48"/>
      <c r="J116" s="48"/>
      <c r="K116" s="48"/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5">
        <v>5535.01</v>
      </c>
      <c r="R116" s="35">
        <v>0</v>
      </c>
      <c r="S116" s="35">
        <v>0</v>
      </c>
      <c r="T116" s="38">
        <f>SUM(D116:S116)</f>
        <v>5535.01</v>
      </c>
      <c r="U116" s="38">
        <f>+C116-T116</f>
        <v>14464.99</v>
      </c>
      <c r="V116" s="2"/>
      <c r="W116" s="77"/>
    </row>
    <row r="117" spans="1:23" ht="16.5" customHeight="1" x14ac:dyDescent="0.2">
      <c r="A117" s="64">
        <v>363</v>
      </c>
      <c r="B117" s="65" t="s">
        <v>122</v>
      </c>
      <c r="C117" s="65">
        <f>SUM(C118:C121)</f>
        <v>280000</v>
      </c>
      <c r="D117" s="65">
        <f>SUM(D118:D122)</f>
        <v>1725</v>
      </c>
      <c r="E117" s="65"/>
      <c r="F117" s="65"/>
      <c r="G117" s="65"/>
      <c r="H117" s="65"/>
      <c r="I117" s="65"/>
      <c r="J117" s="65"/>
      <c r="K117" s="65"/>
      <c r="L117" s="65">
        <f t="shared" ref="L117:S117" si="39">SUM(L118:L122)</f>
        <v>3089.61</v>
      </c>
      <c r="M117" s="65">
        <f t="shared" si="39"/>
        <v>150</v>
      </c>
      <c r="N117" s="65">
        <f t="shared" si="39"/>
        <v>34197.54</v>
      </c>
      <c r="O117" s="65">
        <f t="shared" si="39"/>
        <v>686</v>
      </c>
      <c r="P117" s="65">
        <f t="shared" si="39"/>
        <v>0</v>
      </c>
      <c r="Q117" s="65">
        <f t="shared" si="39"/>
        <v>1715.99</v>
      </c>
      <c r="R117" s="65">
        <f t="shared" si="39"/>
        <v>189712.85819999999</v>
      </c>
      <c r="S117" s="65">
        <f t="shared" si="39"/>
        <v>28901.18</v>
      </c>
      <c r="T117" s="28">
        <f>SUM(T118:T122)</f>
        <v>260178.17819999997</v>
      </c>
      <c r="U117" s="28">
        <f>SUM(C117-T117)</f>
        <v>19821.821800000034</v>
      </c>
      <c r="V117" s="42"/>
      <c r="W117" s="47"/>
    </row>
    <row r="118" spans="1:23" ht="16.5" customHeight="1" x14ac:dyDescent="0.2">
      <c r="A118" s="53">
        <v>3631</v>
      </c>
      <c r="B118" s="73" t="s">
        <v>123</v>
      </c>
      <c r="C118" s="79">
        <v>10000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48">
        <v>0</v>
      </c>
      <c r="R118" s="38">
        <v>0</v>
      </c>
      <c r="S118" s="48">
        <v>0</v>
      </c>
      <c r="T118" s="38">
        <f>SUM(D118:S118)</f>
        <v>0</v>
      </c>
      <c r="U118" s="38">
        <f>+C118-T118</f>
        <v>10000</v>
      </c>
      <c r="V118" s="2"/>
      <c r="W118" s="77"/>
    </row>
    <row r="119" spans="1:23" ht="16.5" customHeight="1" x14ac:dyDescent="0.2">
      <c r="A119" s="53">
        <v>3632</v>
      </c>
      <c r="B119" s="73" t="s">
        <v>124</v>
      </c>
      <c r="C119" s="79">
        <v>10000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5">
        <v>0</v>
      </c>
      <c r="R119" s="35">
        <v>0</v>
      </c>
      <c r="S119" s="35">
        <v>0</v>
      </c>
      <c r="T119" s="38">
        <f>SUM(D119:S119)</f>
        <v>0</v>
      </c>
      <c r="U119" s="38">
        <f>+C119-T119</f>
        <v>10000</v>
      </c>
      <c r="V119" s="2"/>
      <c r="W119" s="77"/>
    </row>
    <row r="120" spans="1:23" ht="16.5" customHeight="1" x14ac:dyDescent="0.2">
      <c r="A120" s="53">
        <v>3633</v>
      </c>
      <c r="B120" s="73" t="s">
        <v>125</v>
      </c>
      <c r="C120" s="79">
        <v>60000</v>
      </c>
      <c r="D120" s="48">
        <v>1725</v>
      </c>
      <c r="E120" s="48"/>
      <c r="F120" s="48"/>
      <c r="G120" s="48"/>
      <c r="H120" s="48"/>
      <c r="I120" s="48"/>
      <c r="J120" s="48"/>
      <c r="K120" s="48"/>
      <c r="L120" s="48">
        <v>3089.61</v>
      </c>
      <c r="M120" s="48">
        <v>150</v>
      </c>
      <c r="N120" s="48">
        <v>34197.54</v>
      </c>
      <c r="O120" s="48">
        <v>686</v>
      </c>
      <c r="P120" s="38">
        <v>0</v>
      </c>
      <c r="Q120" s="73">
        <v>0</v>
      </c>
      <c r="R120" s="73">
        <v>32975.371399999996</v>
      </c>
      <c r="S120" s="73">
        <v>0</v>
      </c>
      <c r="T120" s="38">
        <f>SUM(D120:S120)</f>
        <v>72823.521399999998</v>
      </c>
      <c r="U120" s="35">
        <f>+C120-T120</f>
        <v>-12823.521399999998</v>
      </c>
      <c r="V120" s="2"/>
      <c r="W120" s="47"/>
    </row>
    <row r="121" spans="1:23" ht="16.5" customHeight="1" x14ac:dyDescent="0.2">
      <c r="A121" s="53">
        <v>3634</v>
      </c>
      <c r="B121" s="73" t="s">
        <v>126</v>
      </c>
      <c r="C121" s="79">
        <v>200000</v>
      </c>
      <c r="D121" s="35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73">
        <v>1715.99</v>
      </c>
      <c r="R121" s="73">
        <v>143487.54999999999</v>
      </c>
      <c r="S121" s="73">
        <v>20340.68</v>
      </c>
      <c r="T121" s="38">
        <f>SUM(D121:S121)</f>
        <v>165544.21999999997</v>
      </c>
      <c r="U121" s="35">
        <f>+C121-T121</f>
        <v>34455.780000000028</v>
      </c>
      <c r="V121" s="2"/>
      <c r="W121" s="47"/>
    </row>
    <row r="122" spans="1:23" ht="16.5" customHeight="1" x14ac:dyDescent="0.2">
      <c r="A122" s="53">
        <v>3636</v>
      </c>
      <c r="B122" s="73" t="s">
        <v>127</v>
      </c>
      <c r="C122" s="79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73">
        <v>0</v>
      </c>
      <c r="R122" s="73">
        <v>13249.936799999999</v>
      </c>
      <c r="S122" s="73">
        <v>8560.5</v>
      </c>
      <c r="T122" s="38">
        <f>SUM(D122:S122)</f>
        <v>21810.436799999999</v>
      </c>
      <c r="U122" s="35">
        <f>+C122-T122</f>
        <v>-21810.436799999999</v>
      </c>
      <c r="V122" s="2"/>
      <c r="W122" s="47"/>
    </row>
    <row r="123" spans="1:23" ht="16.5" customHeight="1" x14ac:dyDescent="0.2">
      <c r="A123" s="64">
        <v>364</v>
      </c>
      <c r="B123" s="65" t="s">
        <v>128</v>
      </c>
      <c r="C123" s="65">
        <f>SUM(C124:C126)</f>
        <v>40000</v>
      </c>
      <c r="D123" s="65">
        <f>SUM(D126:D126)</f>
        <v>0</v>
      </c>
      <c r="E123" s="65"/>
      <c r="F123" s="65"/>
      <c r="G123" s="65"/>
      <c r="H123" s="65"/>
      <c r="I123" s="65"/>
      <c r="J123" s="65"/>
      <c r="K123" s="65"/>
      <c r="L123" s="65">
        <f t="shared" ref="L123:S123" si="40">SUM(L126:L126)</f>
        <v>0</v>
      </c>
      <c r="M123" s="65">
        <f t="shared" si="40"/>
        <v>0</v>
      </c>
      <c r="N123" s="65">
        <f t="shared" si="40"/>
        <v>0</v>
      </c>
      <c r="O123" s="65">
        <f t="shared" si="40"/>
        <v>0</v>
      </c>
      <c r="P123" s="65">
        <f t="shared" si="40"/>
        <v>0</v>
      </c>
      <c r="Q123" s="65">
        <f t="shared" si="40"/>
        <v>0</v>
      </c>
      <c r="R123" s="65">
        <f t="shared" si="40"/>
        <v>0</v>
      </c>
      <c r="S123" s="65">
        <f t="shared" si="40"/>
        <v>0</v>
      </c>
      <c r="T123" s="28">
        <f>SUM(D123:Q123)</f>
        <v>0</v>
      </c>
      <c r="U123" s="28">
        <f>SUM(C123-T123)</f>
        <v>40000</v>
      </c>
      <c r="V123" s="2"/>
      <c r="W123" s="47"/>
    </row>
    <row r="124" spans="1:23" ht="16.5" customHeight="1" x14ac:dyDescent="0.2">
      <c r="A124" s="53">
        <v>3644</v>
      </c>
      <c r="B124" s="73" t="s">
        <v>129</v>
      </c>
      <c r="C124" s="79">
        <v>15000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f>SUM(D124:S124)</f>
        <v>0</v>
      </c>
      <c r="U124" s="35">
        <f>+C124-T124</f>
        <v>15000</v>
      </c>
      <c r="V124" s="2"/>
      <c r="W124" s="77"/>
    </row>
    <row r="125" spans="1:23" ht="16.5" customHeight="1" x14ac:dyDescent="0.2">
      <c r="A125" s="53">
        <v>3647</v>
      </c>
      <c r="B125" s="73" t="s">
        <v>130</v>
      </c>
      <c r="C125" s="79">
        <v>15000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f>SUM(D125:S125)</f>
        <v>0</v>
      </c>
      <c r="U125" s="35">
        <f>+C125-T125</f>
        <v>15000</v>
      </c>
      <c r="V125" s="2"/>
      <c r="W125" s="77"/>
    </row>
    <row r="126" spans="1:23" ht="16.5" customHeight="1" x14ac:dyDescent="0.2">
      <c r="A126" s="53">
        <v>3649</v>
      </c>
      <c r="B126" s="73" t="s">
        <v>131</v>
      </c>
      <c r="C126" s="79">
        <v>10000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f>SUM(D126:S126)</f>
        <v>0</v>
      </c>
      <c r="U126" s="35">
        <f>+C126-T126</f>
        <v>10000</v>
      </c>
      <c r="V126" s="2"/>
      <c r="W126" s="77"/>
    </row>
    <row r="127" spans="1:23" ht="25.5" x14ac:dyDescent="0.2">
      <c r="A127" s="50">
        <v>37</v>
      </c>
      <c r="B127" s="57" t="s">
        <v>132</v>
      </c>
      <c r="C127" s="24">
        <f>SUM(C128+C134)</f>
        <v>9363822</v>
      </c>
      <c r="D127" s="24">
        <f>+D128+D134</f>
        <v>571100</v>
      </c>
      <c r="E127" s="24">
        <f t="shared" ref="E127:S127" si="41">+E128+E134</f>
        <v>0</v>
      </c>
      <c r="F127" s="24">
        <f t="shared" si="41"/>
        <v>0</v>
      </c>
      <c r="G127" s="24">
        <f t="shared" si="41"/>
        <v>0</v>
      </c>
      <c r="H127" s="24">
        <f t="shared" si="41"/>
        <v>0</v>
      </c>
      <c r="I127" s="24">
        <f t="shared" si="41"/>
        <v>0</v>
      </c>
      <c r="J127" s="24">
        <f t="shared" si="41"/>
        <v>0</v>
      </c>
      <c r="K127" s="24">
        <f t="shared" si="41"/>
        <v>0</v>
      </c>
      <c r="L127" s="24">
        <f t="shared" si="41"/>
        <v>674683</v>
      </c>
      <c r="M127" s="24">
        <f t="shared" si="41"/>
        <v>597482</v>
      </c>
      <c r="N127" s="24">
        <f t="shared" si="41"/>
        <v>676432.44</v>
      </c>
      <c r="O127" s="24">
        <f t="shared" si="41"/>
        <v>676330</v>
      </c>
      <c r="P127" s="24">
        <f t="shared" si="41"/>
        <v>625118.03</v>
      </c>
      <c r="Q127" s="24">
        <f t="shared" si="41"/>
        <v>942971.88</v>
      </c>
      <c r="R127" s="24">
        <f t="shared" si="41"/>
        <v>909001.66999999993</v>
      </c>
      <c r="S127" s="24">
        <f t="shared" si="41"/>
        <v>1194227.27</v>
      </c>
      <c r="T127" s="24">
        <f>+T128+T134</f>
        <v>6867346.2899999991</v>
      </c>
      <c r="U127" s="24">
        <f>SUM(C127-T127)</f>
        <v>2496475.7100000009</v>
      </c>
      <c r="V127" s="2"/>
      <c r="W127" s="47"/>
    </row>
    <row r="128" spans="1:23" ht="16.5" customHeight="1" x14ac:dyDescent="0.2">
      <c r="A128" s="64">
        <v>371</v>
      </c>
      <c r="B128" s="65" t="s">
        <v>133</v>
      </c>
      <c r="C128" s="65">
        <f>SUM(C129:C133)</f>
        <v>9090822</v>
      </c>
      <c r="D128" s="65">
        <f>SUM(D129:D133)</f>
        <v>571100</v>
      </c>
      <c r="E128" s="65">
        <f t="shared" ref="E128:S128" si="42">SUM(E129:E133)</f>
        <v>0</v>
      </c>
      <c r="F128" s="65">
        <f t="shared" si="42"/>
        <v>0</v>
      </c>
      <c r="G128" s="65">
        <f t="shared" si="42"/>
        <v>0</v>
      </c>
      <c r="H128" s="65">
        <f t="shared" si="42"/>
        <v>0</v>
      </c>
      <c r="I128" s="65">
        <f t="shared" si="42"/>
        <v>0</v>
      </c>
      <c r="J128" s="65">
        <f t="shared" si="42"/>
        <v>0</v>
      </c>
      <c r="K128" s="65">
        <f t="shared" si="42"/>
        <v>0</v>
      </c>
      <c r="L128" s="65">
        <f t="shared" si="42"/>
        <v>674683</v>
      </c>
      <c r="M128" s="65">
        <f t="shared" si="42"/>
        <v>597482</v>
      </c>
      <c r="N128" s="65">
        <f t="shared" si="42"/>
        <v>642150</v>
      </c>
      <c r="O128" s="65">
        <f t="shared" si="42"/>
        <v>676330</v>
      </c>
      <c r="P128" s="65">
        <f t="shared" si="42"/>
        <v>620460</v>
      </c>
      <c r="Q128" s="65">
        <f>SUM(Q129:Q133)</f>
        <v>929786.6</v>
      </c>
      <c r="R128" s="65">
        <f t="shared" si="42"/>
        <v>909001.66999999993</v>
      </c>
      <c r="S128" s="65">
        <f t="shared" si="42"/>
        <v>1108409</v>
      </c>
      <c r="T128" s="28">
        <f>SUM(T129:T133)</f>
        <v>6729402.2699999996</v>
      </c>
      <c r="U128" s="28">
        <f t="shared" ref="U128:U135" si="43">+C128-T128</f>
        <v>2361419.7300000004</v>
      </c>
      <c r="V128" s="42"/>
      <c r="W128" s="47"/>
    </row>
    <row r="129" spans="1:23" ht="16.5" customHeight="1" x14ac:dyDescent="0.2">
      <c r="A129" s="53">
        <v>3711</v>
      </c>
      <c r="B129" s="73" t="s">
        <v>134</v>
      </c>
      <c r="C129" s="79">
        <v>4600000</v>
      </c>
      <c r="D129" s="79">
        <v>331900</v>
      </c>
      <c r="E129" s="79"/>
      <c r="F129" s="79"/>
      <c r="G129" s="79"/>
      <c r="H129" s="79"/>
      <c r="I129" s="79"/>
      <c r="J129" s="79"/>
      <c r="K129" s="79"/>
      <c r="L129" s="79">
        <v>350982</v>
      </c>
      <c r="M129" s="79">
        <v>335700</v>
      </c>
      <c r="N129" s="79">
        <v>333900</v>
      </c>
      <c r="O129" s="79">
        <v>331960</v>
      </c>
      <c r="P129" s="79">
        <v>334700</v>
      </c>
      <c r="Q129" s="79">
        <v>360400</v>
      </c>
      <c r="R129" s="73">
        <v>872961.66999999993</v>
      </c>
      <c r="S129" s="73">
        <v>643344.4</v>
      </c>
      <c r="T129" s="38">
        <f>SUM(D129:S129)</f>
        <v>3895848.07</v>
      </c>
      <c r="U129" s="73">
        <f t="shared" si="43"/>
        <v>704151.93000000017</v>
      </c>
      <c r="V129" s="2"/>
      <c r="W129" s="77"/>
    </row>
    <row r="130" spans="1:23" ht="16.5" customHeight="1" x14ac:dyDescent="0.2">
      <c r="A130" s="53">
        <v>3712</v>
      </c>
      <c r="B130" s="73" t="s">
        <v>135</v>
      </c>
      <c r="C130" s="79">
        <v>4190822</v>
      </c>
      <c r="D130" s="79">
        <v>239200</v>
      </c>
      <c r="E130" s="79"/>
      <c r="F130" s="79"/>
      <c r="G130" s="79"/>
      <c r="H130" s="79"/>
      <c r="I130" s="79"/>
      <c r="J130" s="79"/>
      <c r="K130" s="79"/>
      <c r="L130" s="79">
        <v>323701</v>
      </c>
      <c r="M130" s="79">
        <v>261782</v>
      </c>
      <c r="N130" s="79">
        <v>308250</v>
      </c>
      <c r="O130" s="79">
        <v>344370</v>
      </c>
      <c r="P130" s="79">
        <v>285760</v>
      </c>
      <c r="Q130" s="79">
        <v>568910</v>
      </c>
      <c r="R130" s="73">
        <v>32840</v>
      </c>
      <c r="S130" s="73">
        <v>464064.6</v>
      </c>
      <c r="T130" s="38">
        <f>SUM(D130:S130)</f>
        <v>2828877.6</v>
      </c>
      <c r="U130" s="73">
        <f t="shared" si="43"/>
        <v>1361944.4</v>
      </c>
      <c r="V130" s="2"/>
      <c r="W130" s="77"/>
    </row>
    <row r="131" spans="1:23" ht="16.5" customHeight="1" x14ac:dyDescent="0.2">
      <c r="A131" s="53">
        <v>3713</v>
      </c>
      <c r="B131" s="73" t="s">
        <v>136</v>
      </c>
      <c r="C131" s="79">
        <v>0</v>
      </c>
      <c r="D131" s="80">
        <v>0</v>
      </c>
      <c r="E131" s="80">
        <v>0</v>
      </c>
      <c r="F131" s="80">
        <v>0</v>
      </c>
      <c r="G131" s="80">
        <v>0</v>
      </c>
      <c r="H131" s="80">
        <v>0</v>
      </c>
      <c r="I131" s="80">
        <v>0</v>
      </c>
      <c r="J131" s="80">
        <v>0</v>
      </c>
      <c r="K131" s="80">
        <v>0</v>
      </c>
      <c r="L131" s="80">
        <v>0</v>
      </c>
      <c r="M131" s="80">
        <v>0</v>
      </c>
      <c r="N131" s="80">
        <v>0</v>
      </c>
      <c r="O131" s="80">
        <v>0</v>
      </c>
      <c r="P131" s="80">
        <v>0</v>
      </c>
      <c r="Q131" s="80">
        <v>0</v>
      </c>
      <c r="R131" s="80">
        <v>0</v>
      </c>
      <c r="S131" s="80">
        <v>0</v>
      </c>
      <c r="T131" s="38">
        <f>SUM(D131:S131)</f>
        <v>0</v>
      </c>
      <c r="U131" s="73">
        <f t="shared" si="43"/>
        <v>0</v>
      </c>
      <c r="V131" s="2"/>
      <c r="W131" s="77"/>
    </row>
    <row r="132" spans="1:23" ht="16.5" customHeight="1" x14ac:dyDescent="0.2">
      <c r="A132" s="53">
        <v>3715</v>
      </c>
      <c r="B132" s="73" t="s">
        <v>137</v>
      </c>
      <c r="C132" s="79">
        <v>0</v>
      </c>
      <c r="D132" s="80">
        <v>0</v>
      </c>
      <c r="E132" s="80">
        <v>0</v>
      </c>
      <c r="F132" s="80">
        <v>0</v>
      </c>
      <c r="G132" s="80">
        <v>0</v>
      </c>
      <c r="H132" s="80">
        <v>0</v>
      </c>
      <c r="I132" s="80">
        <v>0</v>
      </c>
      <c r="J132" s="80">
        <v>0</v>
      </c>
      <c r="K132" s="80">
        <v>0</v>
      </c>
      <c r="L132" s="80">
        <v>0</v>
      </c>
      <c r="M132" s="80">
        <v>0</v>
      </c>
      <c r="N132" s="80">
        <v>0</v>
      </c>
      <c r="O132" s="80">
        <v>0</v>
      </c>
      <c r="P132" s="80">
        <v>0</v>
      </c>
      <c r="Q132" s="80">
        <v>0</v>
      </c>
      <c r="R132" s="80">
        <v>3200</v>
      </c>
      <c r="S132" s="80">
        <v>0</v>
      </c>
      <c r="T132" s="38">
        <f>SUM(D132:S132)</f>
        <v>3200</v>
      </c>
      <c r="U132" s="73">
        <f t="shared" si="43"/>
        <v>-3200</v>
      </c>
      <c r="V132" s="2"/>
      <c r="W132" s="77"/>
    </row>
    <row r="133" spans="1:23" x14ac:dyDescent="0.2">
      <c r="A133" s="53">
        <v>3716</v>
      </c>
      <c r="B133" s="73" t="s">
        <v>138</v>
      </c>
      <c r="C133" s="80">
        <v>300000</v>
      </c>
      <c r="D133" s="80">
        <v>0</v>
      </c>
      <c r="E133" s="81"/>
      <c r="F133" s="81"/>
      <c r="G133" s="81"/>
      <c r="H133" s="81"/>
      <c r="I133" s="81"/>
      <c r="J133" s="81"/>
      <c r="K133" s="81"/>
      <c r="L133" s="80">
        <v>0</v>
      </c>
      <c r="M133" s="80">
        <v>0</v>
      </c>
      <c r="N133" s="80">
        <v>0</v>
      </c>
      <c r="O133" s="80">
        <v>0</v>
      </c>
      <c r="P133" s="80">
        <v>0</v>
      </c>
      <c r="Q133" s="32">
        <v>476.6</v>
      </c>
      <c r="R133" s="32">
        <v>0</v>
      </c>
      <c r="S133" s="32">
        <v>1000</v>
      </c>
      <c r="T133" s="38">
        <f>SUM(D133:S133)</f>
        <v>1476.6</v>
      </c>
      <c r="U133" s="73">
        <f t="shared" si="43"/>
        <v>298523.40000000002</v>
      </c>
      <c r="V133" s="2"/>
      <c r="W133" s="47"/>
    </row>
    <row r="134" spans="1:23" x14ac:dyDescent="0.2">
      <c r="A134" s="64">
        <v>372</v>
      </c>
      <c r="B134" s="65" t="s">
        <v>139</v>
      </c>
      <c r="C134" s="65">
        <f>SUM(C135:C135)</f>
        <v>273000</v>
      </c>
      <c r="D134" s="81">
        <f>SUM(D135)</f>
        <v>0</v>
      </c>
      <c r="E134" s="81">
        <v>0</v>
      </c>
      <c r="F134" s="81">
        <v>0</v>
      </c>
      <c r="G134" s="81">
        <v>0</v>
      </c>
      <c r="H134" s="81">
        <v>0</v>
      </c>
      <c r="I134" s="81">
        <v>0</v>
      </c>
      <c r="J134" s="81">
        <v>0</v>
      </c>
      <c r="K134" s="81">
        <v>0</v>
      </c>
      <c r="L134" s="81">
        <f t="shared" ref="L134:S134" si="44">SUM(L135)</f>
        <v>0</v>
      </c>
      <c r="M134" s="81">
        <f t="shared" si="44"/>
        <v>0</v>
      </c>
      <c r="N134" s="81">
        <f t="shared" si="44"/>
        <v>34282.44</v>
      </c>
      <c r="O134" s="81">
        <f t="shared" si="44"/>
        <v>0</v>
      </c>
      <c r="P134" s="81">
        <f t="shared" si="44"/>
        <v>4658.03</v>
      </c>
      <c r="Q134" s="81">
        <f t="shared" si="44"/>
        <v>13185.279999999999</v>
      </c>
      <c r="R134" s="81">
        <f t="shared" si="44"/>
        <v>0</v>
      </c>
      <c r="S134" s="81">
        <f t="shared" si="44"/>
        <v>85818.27</v>
      </c>
      <c r="T134" s="28">
        <f>SUM(T135)</f>
        <v>137944.02000000002</v>
      </c>
      <c r="U134" s="28">
        <f t="shared" si="43"/>
        <v>135055.97999999998</v>
      </c>
      <c r="V134" s="42"/>
      <c r="W134" s="78"/>
    </row>
    <row r="135" spans="1:23" ht="14.25" customHeight="1" x14ac:dyDescent="0.2">
      <c r="A135" s="53">
        <v>3725</v>
      </c>
      <c r="B135" s="74" t="s">
        <v>140</v>
      </c>
      <c r="C135" s="79">
        <v>273000</v>
      </c>
      <c r="D135" s="80">
        <v>0</v>
      </c>
      <c r="E135" s="80">
        <v>0</v>
      </c>
      <c r="F135" s="80">
        <v>0</v>
      </c>
      <c r="G135" s="80">
        <v>0</v>
      </c>
      <c r="H135" s="80">
        <v>0</v>
      </c>
      <c r="I135" s="80">
        <v>0</v>
      </c>
      <c r="J135" s="80">
        <v>0</v>
      </c>
      <c r="K135" s="80">
        <v>0</v>
      </c>
      <c r="L135" s="80">
        <v>0</v>
      </c>
      <c r="M135" s="80">
        <v>0</v>
      </c>
      <c r="N135" s="82">
        <v>34282.44</v>
      </c>
      <c r="O135" s="80">
        <v>0</v>
      </c>
      <c r="P135" s="83">
        <v>4658.03</v>
      </c>
      <c r="Q135" s="80">
        <v>13185.279999999999</v>
      </c>
      <c r="R135" s="80">
        <v>0</v>
      </c>
      <c r="S135" s="80">
        <v>85818.27</v>
      </c>
      <c r="T135" s="38">
        <f>SUM(D135:S135)</f>
        <v>137944.02000000002</v>
      </c>
      <c r="U135" s="73">
        <f t="shared" si="43"/>
        <v>135055.97999999998</v>
      </c>
      <c r="V135" s="2"/>
      <c r="W135" s="47"/>
    </row>
    <row r="136" spans="1:23" x14ac:dyDescent="0.2">
      <c r="A136" s="84">
        <v>39</v>
      </c>
      <c r="B136" s="57" t="s">
        <v>141</v>
      </c>
      <c r="C136" s="85">
        <f>SUM(C137:C143)</f>
        <v>10360739.370000001</v>
      </c>
      <c r="D136" s="85">
        <f>SUM(D137:D143)</f>
        <v>36143.800000000003</v>
      </c>
      <c r="E136" s="86"/>
      <c r="F136" s="86"/>
      <c r="G136" s="86"/>
      <c r="H136" s="86"/>
      <c r="I136" s="86"/>
      <c r="J136" s="86"/>
      <c r="K136" s="86"/>
      <c r="L136" s="85">
        <f t="shared" ref="L136:S136" si="45">SUM(L137:L143)</f>
        <v>58836</v>
      </c>
      <c r="M136" s="85">
        <f t="shared" si="45"/>
        <v>46576</v>
      </c>
      <c r="N136" s="85">
        <f t="shared" si="45"/>
        <v>560931</v>
      </c>
      <c r="O136" s="85">
        <f t="shared" si="45"/>
        <v>1296796.82</v>
      </c>
      <c r="P136" s="85">
        <f t="shared" si="45"/>
        <v>927587.5199999999</v>
      </c>
      <c r="Q136" s="85">
        <f t="shared" si="45"/>
        <v>422687.22839999996</v>
      </c>
      <c r="R136" s="85">
        <f t="shared" si="45"/>
        <v>227385.28700000001</v>
      </c>
      <c r="S136" s="85">
        <f t="shared" si="45"/>
        <v>196565.6244</v>
      </c>
      <c r="T136" s="24">
        <f>SUM(T137:T143)</f>
        <v>3773509.2798000001</v>
      </c>
      <c r="U136" s="24">
        <f>SUM(C136-T136)</f>
        <v>6587230.0902000014</v>
      </c>
      <c r="V136" s="2"/>
      <c r="W136" s="47"/>
    </row>
    <row r="137" spans="1:23" x14ac:dyDescent="0.2">
      <c r="A137" s="53">
        <v>391</v>
      </c>
      <c r="B137" s="74" t="s">
        <v>142</v>
      </c>
      <c r="C137" s="42">
        <v>394870.98</v>
      </c>
      <c r="D137" s="42">
        <v>0</v>
      </c>
      <c r="E137" s="42"/>
      <c r="F137" s="42"/>
      <c r="G137" s="42"/>
      <c r="H137" s="87"/>
      <c r="I137" s="87"/>
      <c r="J137" s="87"/>
      <c r="K137" s="87"/>
      <c r="L137" s="42">
        <v>0</v>
      </c>
      <c r="M137" s="42">
        <v>0</v>
      </c>
      <c r="N137" s="88">
        <v>5677.48</v>
      </c>
      <c r="O137" s="42">
        <v>0</v>
      </c>
      <c r="P137" s="88">
        <v>6334.17</v>
      </c>
      <c r="Q137" s="42">
        <v>0</v>
      </c>
      <c r="R137" s="42">
        <v>3332.3199999999997</v>
      </c>
      <c r="S137" s="42">
        <v>0</v>
      </c>
      <c r="T137" s="89">
        <f t="shared" ref="T137:T143" si="46">SUM(D137:S137)</f>
        <v>15343.97</v>
      </c>
      <c r="U137" s="65">
        <f t="shared" ref="U137:U144" si="47">+C137-T137</f>
        <v>379527.01</v>
      </c>
      <c r="V137" s="2"/>
      <c r="W137" s="47"/>
    </row>
    <row r="138" spans="1:23" ht="25.5" x14ac:dyDescent="0.2">
      <c r="A138" s="53">
        <v>392</v>
      </c>
      <c r="B138" s="74" t="s">
        <v>143</v>
      </c>
      <c r="C138" s="42">
        <v>8811875.3900000006</v>
      </c>
      <c r="D138" s="42">
        <v>8276.7999999999993</v>
      </c>
      <c r="E138" s="42"/>
      <c r="F138" s="42"/>
      <c r="G138" s="42"/>
      <c r="H138" s="87"/>
      <c r="I138" s="87"/>
      <c r="J138" s="87"/>
      <c r="K138" s="87"/>
      <c r="L138" s="88">
        <v>38514</v>
      </c>
      <c r="M138" s="88">
        <v>31833</v>
      </c>
      <c r="N138" s="88">
        <v>482813.99</v>
      </c>
      <c r="O138" s="88">
        <v>1270202.83</v>
      </c>
      <c r="P138" s="88">
        <v>892271.07</v>
      </c>
      <c r="Q138" s="88">
        <v>391656.31839999999</v>
      </c>
      <c r="R138" s="88">
        <v>219469.95800000001</v>
      </c>
      <c r="S138" s="88">
        <v>73908.12000000001</v>
      </c>
      <c r="T138" s="89">
        <f t="shared" si="46"/>
        <v>3408946.0863999999</v>
      </c>
      <c r="U138" s="65">
        <f t="shared" si="47"/>
        <v>5402929.3036000002</v>
      </c>
      <c r="V138" s="2"/>
      <c r="W138" s="47"/>
    </row>
    <row r="139" spans="1:23" x14ac:dyDescent="0.2">
      <c r="A139" s="53">
        <v>393</v>
      </c>
      <c r="B139" s="74" t="s">
        <v>144</v>
      </c>
      <c r="C139" s="42">
        <v>92400</v>
      </c>
      <c r="D139" s="42">
        <v>0</v>
      </c>
      <c r="E139" s="42"/>
      <c r="F139" s="42"/>
      <c r="G139" s="42"/>
      <c r="H139" s="87"/>
      <c r="I139" s="87"/>
      <c r="J139" s="87"/>
      <c r="K139" s="87"/>
      <c r="L139" s="88">
        <v>0</v>
      </c>
      <c r="M139" s="88">
        <v>0</v>
      </c>
      <c r="N139" s="88">
        <v>0</v>
      </c>
      <c r="O139" s="88">
        <v>0</v>
      </c>
      <c r="P139" s="88">
        <v>0</v>
      </c>
      <c r="Q139" s="88">
        <v>0</v>
      </c>
      <c r="R139" s="88">
        <v>0</v>
      </c>
      <c r="S139" s="88">
        <v>0</v>
      </c>
      <c r="T139" s="33">
        <f t="shared" si="46"/>
        <v>0</v>
      </c>
      <c r="U139" s="65">
        <f t="shared" si="47"/>
        <v>92400</v>
      </c>
      <c r="V139" s="2"/>
      <c r="W139" s="47"/>
    </row>
    <row r="140" spans="1:23" ht="25.5" x14ac:dyDescent="0.2">
      <c r="A140" s="53">
        <v>394</v>
      </c>
      <c r="B140" s="74" t="s">
        <v>145</v>
      </c>
      <c r="C140" s="42">
        <v>0</v>
      </c>
      <c r="D140" s="42">
        <v>8500</v>
      </c>
      <c r="E140" s="42"/>
      <c r="F140" s="42"/>
      <c r="G140" s="42"/>
      <c r="H140" s="42"/>
      <c r="I140" s="42"/>
      <c r="J140" s="42"/>
      <c r="K140" s="42"/>
      <c r="L140" s="42">
        <v>8500</v>
      </c>
      <c r="M140" s="42">
        <v>8500</v>
      </c>
      <c r="N140" s="42">
        <v>8500</v>
      </c>
      <c r="O140" s="42">
        <v>8500</v>
      </c>
      <c r="P140" s="42">
        <v>8500</v>
      </c>
      <c r="Q140" s="88">
        <v>0</v>
      </c>
      <c r="R140" s="88">
        <v>0</v>
      </c>
      <c r="S140" s="32">
        <v>0</v>
      </c>
      <c r="T140" s="89">
        <f t="shared" si="46"/>
        <v>51000</v>
      </c>
      <c r="U140" s="65">
        <f t="shared" si="47"/>
        <v>-51000</v>
      </c>
      <c r="V140" s="2"/>
      <c r="W140" s="47"/>
    </row>
    <row r="141" spans="1:23" x14ac:dyDescent="0.2">
      <c r="A141" s="53">
        <v>395</v>
      </c>
      <c r="B141" s="74" t="s">
        <v>146</v>
      </c>
      <c r="C141" s="42">
        <v>138868</v>
      </c>
      <c r="D141" s="42">
        <v>561</v>
      </c>
      <c r="E141" s="42"/>
      <c r="F141" s="42"/>
      <c r="G141" s="42"/>
      <c r="H141" s="42"/>
      <c r="I141" s="42"/>
      <c r="J141" s="42"/>
      <c r="K141" s="42"/>
      <c r="L141" s="42">
        <v>0</v>
      </c>
      <c r="M141" s="42">
        <v>2273</v>
      </c>
      <c r="N141" s="42">
        <v>7339.53</v>
      </c>
      <c r="O141" s="42">
        <v>12433.99</v>
      </c>
      <c r="P141" s="42">
        <v>2159.9699999999998</v>
      </c>
      <c r="Q141" s="88">
        <v>0</v>
      </c>
      <c r="R141" s="88">
        <v>450</v>
      </c>
      <c r="S141" s="32">
        <v>119575.9844</v>
      </c>
      <c r="T141" s="89">
        <f t="shared" si="46"/>
        <v>144793.47440000001</v>
      </c>
      <c r="U141" s="65">
        <f t="shared" si="47"/>
        <v>-5925.4744000000064</v>
      </c>
      <c r="V141" s="2"/>
      <c r="W141" s="47"/>
    </row>
    <row r="142" spans="1:23" x14ac:dyDescent="0.2">
      <c r="A142" s="53">
        <v>396</v>
      </c>
      <c r="B142" s="74" t="s">
        <v>147</v>
      </c>
      <c r="C142" s="42">
        <v>922725</v>
      </c>
      <c r="D142" s="42">
        <v>13806</v>
      </c>
      <c r="E142" s="42"/>
      <c r="F142" s="42"/>
      <c r="G142" s="42"/>
      <c r="H142" s="42"/>
      <c r="I142" s="42"/>
      <c r="J142" s="42"/>
      <c r="K142" s="42"/>
      <c r="L142" s="42">
        <v>8909</v>
      </c>
      <c r="M142" s="42">
        <v>0</v>
      </c>
      <c r="N142" s="88">
        <v>0</v>
      </c>
      <c r="O142" s="42">
        <v>2660</v>
      </c>
      <c r="P142" s="42">
        <v>15655.99</v>
      </c>
      <c r="Q142" s="42">
        <v>27630.91</v>
      </c>
      <c r="R142" s="42">
        <v>4133.009</v>
      </c>
      <c r="S142" s="90">
        <v>3081.52</v>
      </c>
      <c r="T142" s="89">
        <f t="shared" si="46"/>
        <v>75876.429000000004</v>
      </c>
      <c r="U142" s="65">
        <f t="shared" si="47"/>
        <v>846848.571</v>
      </c>
      <c r="V142" s="2"/>
      <c r="W142" s="47"/>
    </row>
    <row r="143" spans="1:23" x14ac:dyDescent="0.2">
      <c r="A143" s="53">
        <v>399</v>
      </c>
      <c r="B143" s="74" t="s">
        <v>148</v>
      </c>
      <c r="C143" s="42">
        <v>0</v>
      </c>
      <c r="D143" s="42">
        <v>5000</v>
      </c>
      <c r="E143" s="42"/>
      <c r="F143" s="42"/>
      <c r="G143" s="42"/>
      <c r="H143" s="42"/>
      <c r="I143" s="42"/>
      <c r="J143" s="42"/>
      <c r="K143" s="42"/>
      <c r="L143" s="42">
        <v>2913</v>
      </c>
      <c r="M143" s="42">
        <v>3970</v>
      </c>
      <c r="N143" s="42">
        <v>56600</v>
      </c>
      <c r="O143" s="42">
        <v>3000</v>
      </c>
      <c r="P143" s="42">
        <v>2666.32</v>
      </c>
      <c r="Q143" s="42">
        <v>3400</v>
      </c>
      <c r="R143" s="42">
        <v>0</v>
      </c>
      <c r="S143" s="90">
        <v>0</v>
      </c>
      <c r="T143" s="89">
        <f t="shared" si="46"/>
        <v>77549.320000000007</v>
      </c>
      <c r="U143" s="65">
        <f t="shared" si="47"/>
        <v>-77549.320000000007</v>
      </c>
      <c r="V143" s="2"/>
      <c r="W143" s="47"/>
    </row>
    <row r="144" spans="1:23" x14ac:dyDescent="0.2">
      <c r="A144" s="58">
        <v>4</v>
      </c>
      <c r="B144" s="91" t="s">
        <v>149</v>
      </c>
      <c r="C144" s="59">
        <f>SUM(C145+C149)</f>
        <v>3400000</v>
      </c>
      <c r="D144" s="59">
        <f>+D145+D149</f>
        <v>468550</v>
      </c>
      <c r="E144" s="59">
        <f t="shared" ref="E144:K144" si="48">SUM(E145+E149)</f>
        <v>0</v>
      </c>
      <c r="F144" s="59">
        <f t="shared" si="48"/>
        <v>0</v>
      </c>
      <c r="G144" s="59">
        <f t="shared" si="48"/>
        <v>0</v>
      </c>
      <c r="H144" s="59">
        <f t="shared" si="48"/>
        <v>0</v>
      </c>
      <c r="I144" s="59">
        <f t="shared" si="48"/>
        <v>0</v>
      </c>
      <c r="J144" s="59">
        <f t="shared" si="48"/>
        <v>0</v>
      </c>
      <c r="K144" s="59">
        <f t="shared" si="48"/>
        <v>0</v>
      </c>
      <c r="L144" s="59">
        <f t="shared" ref="L144:R144" si="49">+L145+L149</f>
        <v>1400</v>
      </c>
      <c r="M144" s="59">
        <f t="shared" si="49"/>
        <v>10000</v>
      </c>
      <c r="N144" s="59">
        <f t="shared" si="49"/>
        <v>438542.5</v>
      </c>
      <c r="O144" s="59">
        <f t="shared" si="49"/>
        <v>516639.08</v>
      </c>
      <c r="P144" s="59">
        <f t="shared" si="49"/>
        <v>325000.26</v>
      </c>
      <c r="Q144" s="59">
        <f t="shared" si="49"/>
        <v>0</v>
      </c>
      <c r="R144" s="59">
        <f t="shared" si="49"/>
        <v>0</v>
      </c>
      <c r="S144" s="59">
        <f>+S145+S149</f>
        <v>65000</v>
      </c>
      <c r="T144" s="92">
        <f>+T145+T149</f>
        <v>1825131.84</v>
      </c>
      <c r="U144" s="93">
        <f t="shared" si="47"/>
        <v>1574868.16</v>
      </c>
      <c r="V144" s="94" t="e">
        <f>SUM(V145+#REF!)</f>
        <v>#REF!</v>
      </c>
      <c r="W144" s="47"/>
    </row>
    <row r="145" spans="1:23" ht="25.5" x14ac:dyDescent="0.2">
      <c r="A145" s="50">
        <v>41</v>
      </c>
      <c r="B145" s="57" t="s">
        <v>150</v>
      </c>
      <c r="C145" s="95">
        <f>SUM(C147:C148)</f>
        <v>3100000</v>
      </c>
      <c r="D145" s="24">
        <f>SUM(D146+D147)</f>
        <v>233650</v>
      </c>
      <c r="E145" s="24">
        <f t="shared" ref="E145:K145" si="50">E147</f>
        <v>0</v>
      </c>
      <c r="F145" s="24">
        <f t="shared" si="50"/>
        <v>0</v>
      </c>
      <c r="G145" s="24">
        <f t="shared" si="50"/>
        <v>0</v>
      </c>
      <c r="H145" s="24">
        <f t="shared" si="50"/>
        <v>0</v>
      </c>
      <c r="I145" s="24">
        <f t="shared" si="50"/>
        <v>0</v>
      </c>
      <c r="J145" s="24">
        <f t="shared" si="50"/>
        <v>0</v>
      </c>
      <c r="K145" s="24">
        <f t="shared" si="50"/>
        <v>0</v>
      </c>
      <c r="L145" s="24">
        <f>SUM(L146+L147)</f>
        <v>1400</v>
      </c>
      <c r="M145" s="24">
        <f t="shared" ref="M145:S145" si="51">SUM(M146:M148)</f>
        <v>10000</v>
      </c>
      <c r="N145" s="24">
        <f t="shared" si="51"/>
        <v>438542.5</v>
      </c>
      <c r="O145" s="24">
        <f t="shared" si="51"/>
        <v>516639.08</v>
      </c>
      <c r="P145" s="24">
        <f t="shared" si="51"/>
        <v>87400.26</v>
      </c>
      <c r="Q145" s="24">
        <f t="shared" si="51"/>
        <v>0</v>
      </c>
      <c r="R145" s="24">
        <f t="shared" si="51"/>
        <v>0</v>
      </c>
      <c r="S145" s="24">
        <f t="shared" si="51"/>
        <v>65000</v>
      </c>
      <c r="T145" s="24">
        <f>SUM(T146:T148)</f>
        <v>1352631.84</v>
      </c>
      <c r="U145" s="76">
        <f>SUM(C145-T145)</f>
        <v>1747368.16</v>
      </c>
      <c r="V145" s="52"/>
      <c r="W145" s="47"/>
    </row>
    <row r="146" spans="1:23" x14ac:dyDescent="0.2">
      <c r="A146" s="64">
        <v>412</v>
      </c>
      <c r="B146" s="66" t="s">
        <v>151</v>
      </c>
      <c r="C146" s="65">
        <v>0</v>
      </c>
      <c r="D146" s="88">
        <v>0</v>
      </c>
      <c r="E146" s="71"/>
      <c r="F146" s="71"/>
      <c r="G146" s="71"/>
      <c r="H146" s="71"/>
      <c r="I146" s="71"/>
      <c r="J146" s="71"/>
      <c r="K146" s="71"/>
      <c r="L146" s="71">
        <v>1400</v>
      </c>
      <c r="M146" s="88">
        <v>0</v>
      </c>
      <c r="N146" s="88">
        <v>0</v>
      </c>
      <c r="O146" s="88">
        <v>0</v>
      </c>
      <c r="P146" s="88">
        <v>0</v>
      </c>
      <c r="Q146" s="88">
        <v>0</v>
      </c>
      <c r="R146" s="88">
        <v>0</v>
      </c>
      <c r="S146" s="88">
        <v>0</v>
      </c>
      <c r="T146" s="89">
        <f>SUM(D146:S146)</f>
        <v>1400</v>
      </c>
      <c r="U146" s="52">
        <f>+C146-T146</f>
        <v>-1400</v>
      </c>
      <c r="V146" s="52"/>
      <c r="W146" s="47"/>
    </row>
    <row r="147" spans="1:23" ht="14.25" customHeight="1" x14ac:dyDescent="0.2">
      <c r="A147" s="51">
        <v>414</v>
      </c>
      <c r="B147" s="62" t="s">
        <v>152</v>
      </c>
      <c r="C147" s="28">
        <v>3000000</v>
      </c>
      <c r="D147" s="71">
        <v>233650</v>
      </c>
      <c r="E147" s="71"/>
      <c r="F147" s="71"/>
      <c r="G147" s="71"/>
      <c r="H147" s="71"/>
      <c r="I147" s="71"/>
      <c r="J147" s="71"/>
      <c r="K147" s="71"/>
      <c r="L147" s="71">
        <v>0</v>
      </c>
      <c r="M147" s="71">
        <v>0</v>
      </c>
      <c r="N147" s="71">
        <v>438542.5</v>
      </c>
      <c r="O147" s="71">
        <v>516639.08</v>
      </c>
      <c r="P147" s="71">
        <v>87400.26</v>
      </c>
      <c r="Q147" s="71">
        <v>0</v>
      </c>
      <c r="R147" s="71">
        <v>0</v>
      </c>
      <c r="S147" s="71">
        <v>65000</v>
      </c>
      <c r="T147" s="89">
        <f>SUM(D147:S147)</f>
        <v>1341231.8400000001</v>
      </c>
      <c r="U147" s="52">
        <f>+C147-T147</f>
        <v>1658768.16</v>
      </c>
      <c r="V147" s="71"/>
      <c r="W147" s="47"/>
    </row>
    <row r="148" spans="1:23" x14ac:dyDescent="0.2">
      <c r="A148" s="51">
        <v>416</v>
      </c>
      <c r="B148" s="62" t="s">
        <v>153</v>
      </c>
      <c r="C148" s="28">
        <v>100000</v>
      </c>
      <c r="D148" s="88">
        <v>0</v>
      </c>
      <c r="E148" s="71"/>
      <c r="F148" s="71"/>
      <c r="G148" s="71"/>
      <c r="H148" s="71"/>
      <c r="I148" s="71"/>
      <c r="J148" s="71"/>
      <c r="K148" s="71"/>
      <c r="L148" s="71">
        <v>0</v>
      </c>
      <c r="M148" s="71">
        <v>10000</v>
      </c>
      <c r="N148" s="71">
        <v>0</v>
      </c>
      <c r="O148" s="71">
        <v>0</v>
      </c>
      <c r="P148" s="71">
        <v>0</v>
      </c>
      <c r="Q148" s="71">
        <v>0</v>
      </c>
      <c r="R148" s="71">
        <v>0</v>
      </c>
      <c r="S148" s="71">
        <v>0</v>
      </c>
      <c r="T148" s="89">
        <f>SUM(D148:S148)</f>
        <v>10000</v>
      </c>
      <c r="U148" s="52">
        <f>+C148-T148</f>
        <v>90000</v>
      </c>
      <c r="V148" s="71"/>
      <c r="W148" s="47"/>
    </row>
    <row r="149" spans="1:23" ht="25.5" x14ac:dyDescent="0.2">
      <c r="A149" s="84">
        <v>47</v>
      </c>
      <c r="B149" s="57" t="s">
        <v>154</v>
      </c>
      <c r="C149" s="24">
        <f t="shared" ref="C149:S149" si="52">C150</f>
        <v>300000</v>
      </c>
      <c r="D149" s="24">
        <f t="shared" si="52"/>
        <v>234900</v>
      </c>
      <c r="E149" s="24">
        <f t="shared" si="52"/>
        <v>0</v>
      </c>
      <c r="F149" s="24">
        <f t="shared" si="52"/>
        <v>0</v>
      </c>
      <c r="G149" s="24">
        <f t="shared" si="52"/>
        <v>0</v>
      </c>
      <c r="H149" s="24">
        <f t="shared" si="52"/>
        <v>0</v>
      </c>
      <c r="I149" s="24">
        <f t="shared" si="52"/>
        <v>0</v>
      </c>
      <c r="J149" s="24">
        <f t="shared" si="52"/>
        <v>0</v>
      </c>
      <c r="K149" s="24">
        <f t="shared" si="52"/>
        <v>0</v>
      </c>
      <c r="L149" s="24">
        <f t="shared" si="52"/>
        <v>0</v>
      </c>
      <c r="M149" s="24">
        <f t="shared" si="52"/>
        <v>0</v>
      </c>
      <c r="N149" s="24">
        <f t="shared" si="52"/>
        <v>0</v>
      </c>
      <c r="O149" s="24">
        <f t="shared" si="52"/>
        <v>0</v>
      </c>
      <c r="P149" s="24">
        <f t="shared" si="52"/>
        <v>237600</v>
      </c>
      <c r="Q149" s="24">
        <f t="shared" si="52"/>
        <v>0</v>
      </c>
      <c r="R149" s="24">
        <f t="shared" si="52"/>
        <v>0</v>
      </c>
      <c r="S149" s="24">
        <f t="shared" si="52"/>
        <v>0</v>
      </c>
      <c r="T149" s="24">
        <f>SUM(D149:P149)</f>
        <v>472500</v>
      </c>
      <c r="U149" s="96">
        <f>SUM(C149-T149)</f>
        <v>-172500</v>
      </c>
      <c r="V149" s="71"/>
      <c r="W149" s="47"/>
    </row>
    <row r="150" spans="1:23" ht="25.5" x14ac:dyDescent="0.2">
      <c r="A150" s="53">
        <v>472</v>
      </c>
      <c r="B150" s="74" t="s">
        <v>155</v>
      </c>
      <c r="C150" s="65">
        <v>300000</v>
      </c>
      <c r="D150" s="71">
        <v>234900</v>
      </c>
      <c r="E150" s="71"/>
      <c r="F150" s="71"/>
      <c r="G150" s="71"/>
      <c r="H150" s="71"/>
      <c r="I150" s="71"/>
      <c r="J150" s="71"/>
      <c r="K150" s="71"/>
      <c r="L150" s="71">
        <v>0</v>
      </c>
      <c r="M150" s="71">
        <v>0</v>
      </c>
      <c r="N150" s="71">
        <v>0</v>
      </c>
      <c r="O150" s="71">
        <v>0</v>
      </c>
      <c r="P150" s="71">
        <v>237600</v>
      </c>
      <c r="Q150" s="71">
        <v>0</v>
      </c>
      <c r="R150" s="71">
        <v>0</v>
      </c>
      <c r="S150" s="71">
        <v>0</v>
      </c>
      <c r="T150" s="89">
        <f>SUM(D150:S150)</f>
        <v>472500</v>
      </c>
      <c r="U150" s="52">
        <f>+C150-T150</f>
        <v>-172500</v>
      </c>
      <c r="V150" s="71"/>
      <c r="W150" s="47"/>
    </row>
    <row r="151" spans="1:23" x14ac:dyDescent="0.2">
      <c r="A151" s="58">
        <v>6</v>
      </c>
      <c r="B151" s="91" t="s">
        <v>156</v>
      </c>
      <c r="C151" s="59">
        <f>+C152+C157+C160+C164</f>
        <v>40352758.579999998</v>
      </c>
      <c r="D151" s="59">
        <f>+D152+D157+D160+D164</f>
        <v>0</v>
      </c>
      <c r="E151" s="59">
        <f t="shared" ref="E151:K151" si="53">E152</f>
        <v>0</v>
      </c>
      <c r="F151" s="59">
        <f t="shared" si="53"/>
        <v>0</v>
      </c>
      <c r="G151" s="59">
        <f t="shared" si="53"/>
        <v>0</v>
      </c>
      <c r="H151" s="59">
        <f t="shared" si="53"/>
        <v>0</v>
      </c>
      <c r="I151" s="59">
        <f t="shared" si="53"/>
        <v>0</v>
      </c>
      <c r="J151" s="59">
        <f t="shared" si="53"/>
        <v>0</v>
      </c>
      <c r="K151" s="59">
        <f t="shared" si="53"/>
        <v>0</v>
      </c>
      <c r="L151" s="59">
        <f t="shared" ref="L151:S151" si="54">+L152+L157+L160+L164</f>
        <v>8300</v>
      </c>
      <c r="M151" s="59">
        <f t="shared" si="54"/>
        <v>1954943.18</v>
      </c>
      <c r="N151" s="59">
        <f t="shared" si="54"/>
        <v>6928144.1699999999</v>
      </c>
      <c r="O151" s="59">
        <f t="shared" si="54"/>
        <v>0</v>
      </c>
      <c r="P151" s="59">
        <f t="shared" si="54"/>
        <v>72888.600000000006</v>
      </c>
      <c r="Q151" s="59">
        <f t="shared" si="54"/>
        <v>265728.212</v>
      </c>
      <c r="R151" s="59">
        <f>+R152+R157+R160+R164</f>
        <v>427136.60060000001</v>
      </c>
      <c r="S151" s="59">
        <f t="shared" si="54"/>
        <v>0</v>
      </c>
      <c r="T151" s="97">
        <f>+T152+T157+T160+T164</f>
        <v>9657140.7625999991</v>
      </c>
      <c r="U151" s="93">
        <f>+C151-T151</f>
        <v>30695617.817400001</v>
      </c>
      <c r="V151" s="94" t="e">
        <f>SUM(V152+#REF!)</f>
        <v>#REF!</v>
      </c>
      <c r="W151" s="47"/>
    </row>
    <row r="152" spans="1:23" x14ac:dyDescent="0.2">
      <c r="A152" s="50">
        <v>61</v>
      </c>
      <c r="B152" s="57" t="s">
        <v>157</v>
      </c>
      <c r="C152" s="24">
        <f>SUM(C153:C155)</f>
        <v>19707411.18</v>
      </c>
      <c r="D152" s="24">
        <f>SUM(D153:D156)</f>
        <v>0</v>
      </c>
      <c r="E152" s="76"/>
      <c r="F152" s="76"/>
      <c r="G152" s="76"/>
      <c r="H152" s="76"/>
      <c r="I152" s="76"/>
      <c r="J152" s="76"/>
      <c r="K152" s="76"/>
      <c r="L152" s="24">
        <f t="shared" ref="L152:S152" si="55">SUM(L153:L156)</f>
        <v>8300</v>
      </c>
      <c r="M152" s="24">
        <f t="shared" si="55"/>
        <v>515343.18</v>
      </c>
      <c r="N152" s="24">
        <f t="shared" si="55"/>
        <v>6036852.7599999998</v>
      </c>
      <c r="O152" s="24">
        <f t="shared" si="55"/>
        <v>0</v>
      </c>
      <c r="P152" s="24">
        <f t="shared" si="55"/>
        <v>72888.600000000006</v>
      </c>
      <c r="Q152" s="24">
        <f t="shared" si="55"/>
        <v>265728.212</v>
      </c>
      <c r="R152" s="24">
        <f t="shared" si="55"/>
        <v>427136.60060000001</v>
      </c>
      <c r="S152" s="24">
        <f t="shared" si="55"/>
        <v>0</v>
      </c>
      <c r="T152" s="98">
        <f>SUM(T153:T156)</f>
        <v>7326249.3525999989</v>
      </c>
      <c r="U152" s="76">
        <f>SUM(C152-T152)</f>
        <v>12381161.827400001</v>
      </c>
      <c r="V152" s="52">
        <f>SUM(V153:V155)</f>
        <v>0</v>
      </c>
      <c r="W152" s="47"/>
    </row>
    <row r="153" spans="1:23" x14ac:dyDescent="0.2">
      <c r="A153" s="64">
        <v>611</v>
      </c>
      <c r="B153" s="66" t="s">
        <v>158</v>
      </c>
      <c r="C153" s="99">
        <v>3545500</v>
      </c>
      <c r="D153" s="71">
        <v>0</v>
      </c>
      <c r="E153" s="71"/>
      <c r="F153" s="71"/>
      <c r="G153" s="71"/>
      <c r="H153" s="71"/>
      <c r="I153" s="71"/>
      <c r="J153" s="71"/>
      <c r="K153" s="71"/>
      <c r="L153" s="71">
        <v>0</v>
      </c>
      <c r="M153" s="71">
        <v>0</v>
      </c>
      <c r="N153" s="71">
        <v>0</v>
      </c>
      <c r="O153" s="71">
        <v>0</v>
      </c>
      <c r="P153" s="71">
        <v>72888.600000000006</v>
      </c>
      <c r="Q153" s="71">
        <v>265728.212</v>
      </c>
      <c r="R153" s="71">
        <v>426180.6</v>
      </c>
      <c r="S153" s="71">
        <v>0</v>
      </c>
      <c r="T153" s="100">
        <f>SUM(D153:S153)</f>
        <v>764797.41200000001</v>
      </c>
      <c r="U153" s="52">
        <f>+C153-T153</f>
        <v>2780702.588</v>
      </c>
      <c r="V153" s="71"/>
      <c r="W153" s="47"/>
    </row>
    <row r="154" spans="1:23" x14ac:dyDescent="0.2">
      <c r="A154" s="64">
        <v>613</v>
      </c>
      <c r="B154" s="66" t="s">
        <v>159</v>
      </c>
      <c r="C154" s="99">
        <v>15586811.18</v>
      </c>
      <c r="D154" s="71">
        <v>0</v>
      </c>
      <c r="E154" s="71"/>
      <c r="F154" s="71"/>
      <c r="G154" s="71"/>
      <c r="H154" s="71"/>
      <c r="I154" s="71"/>
      <c r="J154" s="71"/>
      <c r="K154" s="71"/>
      <c r="L154" s="71">
        <v>0</v>
      </c>
      <c r="M154" s="71">
        <v>515343.18</v>
      </c>
      <c r="N154" s="71">
        <v>6036852.7599999998</v>
      </c>
      <c r="O154" s="71">
        <v>0</v>
      </c>
      <c r="P154" s="71">
        <v>0</v>
      </c>
      <c r="Q154" s="71">
        <v>0</v>
      </c>
      <c r="R154" s="71">
        <v>425.00060000000002</v>
      </c>
      <c r="S154" s="71">
        <v>0</v>
      </c>
      <c r="T154" s="100">
        <f>SUM(D154:S154)</f>
        <v>6552620.9405999994</v>
      </c>
      <c r="U154" s="52">
        <f>+C154-T154</f>
        <v>9034190.2393999994</v>
      </c>
      <c r="V154" s="71"/>
      <c r="W154" s="47"/>
    </row>
    <row r="155" spans="1:23" x14ac:dyDescent="0.2">
      <c r="A155" s="64">
        <v>614</v>
      </c>
      <c r="B155" s="66" t="s">
        <v>160</v>
      </c>
      <c r="C155" s="99">
        <v>575100</v>
      </c>
      <c r="D155" s="71">
        <v>0</v>
      </c>
      <c r="E155" s="71"/>
      <c r="F155" s="71"/>
      <c r="G155" s="71"/>
      <c r="H155" s="71"/>
      <c r="I155" s="71"/>
      <c r="J155" s="71"/>
      <c r="K155" s="71"/>
      <c r="L155" s="71">
        <v>8300</v>
      </c>
      <c r="M155" s="71">
        <v>0</v>
      </c>
      <c r="N155" s="71">
        <v>0</v>
      </c>
      <c r="O155" s="71">
        <v>0</v>
      </c>
      <c r="P155" s="71">
        <v>0</v>
      </c>
      <c r="Q155" s="71">
        <v>0</v>
      </c>
      <c r="R155" s="71">
        <v>0</v>
      </c>
      <c r="S155" s="71">
        <v>0</v>
      </c>
      <c r="T155" s="100">
        <f>SUM(D155:S155)</f>
        <v>8300</v>
      </c>
      <c r="U155" s="52">
        <f>+C155-T155</f>
        <v>566800</v>
      </c>
      <c r="V155" s="71"/>
      <c r="W155" s="47"/>
    </row>
    <row r="156" spans="1:23" x14ac:dyDescent="0.2">
      <c r="A156" s="64">
        <v>619</v>
      </c>
      <c r="B156" s="66" t="s">
        <v>161</v>
      </c>
      <c r="C156" s="99">
        <v>0</v>
      </c>
      <c r="D156" s="71">
        <v>0</v>
      </c>
      <c r="E156" s="71"/>
      <c r="F156" s="71"/>
      <c r="G156" s="71"/>
      <c r="H156" s="71"/>
      <c r="I156" s="71"/>
      <c r="J156" s="71"/>
      <c r="K156" s="71"/>
      <c r="L156" s="71">
        <v>0</v>
      </c>
      <c r="M156" s="71">
        <v>0</v>
      </c>
      <c r="N156" s="71">
        <v>0</v>
      </c>
      <c r="O156" s="71">
        <v>0</v>
      </c>
      <c r="P156" s="71">
        <v>0</v>
      </c>
      <c r="Q156" s="71">
        <v>0</v>
      </c>
      <c r="R156" s="71">
        <v>531</v>
      </c>
      <c r="S156" s="71">
        <v>0</v>
      </c>
      <c r="T156" s="100">
        <f>SUM(D156:S156)</f>
        <v>531</v>
      </c>
      <c r="U156" s="52">
        <f>+C156-T156</f>
        <v>-531</v>
      </c>
      <c r="V156" s="71"/>
      <c r="W156" s="47"/>
    </row>
    <row r="157" spans="1:23" ht="25.5" x14ac:dyDescent="0.2">
      <c r="A157" s="50">
        <v>62</v>
      </c>
      <c r="B157" s="57" t="s">
        <v>162</v>
      </c>
      <c r="C157" s="24">
        <f>SUM(C158+C159)</f>
        <v>820984</v>
      </c>
      <c r="D157" s="76">
        <f>SUM(D159)</f>
        <v>0</v>
      </c>
      <c r="E157" s="76"/>
      <c r="F157" s="76"/>
      <c r="G157" s="76"/>
      <c r="H157" s="76"/>
      <c r="I157" s="76"/>
      <c r="J157" s="76"/>
      <c r="K157" s="76"/>
      <c r="L157" s="76">
        <f t="shared" ref="L157:S157" si="56">SUM(L159)</f>
        <v>0</v>
      </c>
      <c r="M157" s="76">
        <f t="shared" si="56"/>
        <v>0</v>
      </c>
      <c r="N157" s="76">
        <f t="shared" si="56"/>
        <v>0</v>
      </c>
      <c r="O157" s="76">
        <f t="shared" si="56"/>
        <v>0</v>
      </c>
      <c r="P157" s="76">
        <f t="shared" si="56"/>
        <v>0</v>
      </c>
      <c r="Q157" s="76">
        <f t="shared" si="56"/>
        <v>0</v>
      </c>
      <c r="R157" s="76">
        <f t="shared" si="56"/>
        <v>0</v>
      </c>
      <c r="S157" s="76">
        <f t="shared" si="56"/>
        <v>0</v>
      </c>
      <c r="T157" s="76">
        <f>SUM(T158:T159)</f>
        <v>0</v>
      </c>
      <c r="U157" s="76">
        <f>SUM(C157-T157)</f>
        <v>820984</v>
      </c>
      <c r="V157" s="71"/>
      <c r="W157" s="47"/>
    </row>
    <row r="158" spans="1:23" x14ac:dyDescent="0.2">
      <c r="A158" s="53">
        <v>621</v>
      </c>
      <c r="B158" s="74" t="s">
        <v>163</v>
      </c>
      <c r="C158" s="65">
        <v>363984</v>
      </c>
      <c r="D158" s="71">
        <v>0</v>
      </c>
      <c r="E158" s="71"/>
      <c r="F158" s="71"/>
      <c r="G158" s="71"/>
      <c r="H158" s="71"/>
      <c r="I158" s="71"/>
      <c r="J158" s="71"/>
      <c r="K158" s="71"/>
      <c r="L158" s="71">
        <v>0</v>
      </c>
      <c r="M158" s="71">
        <v>0</v>
      </c>
      <c r="N158" s="71">
        <v>0</v>
      </c>
      <c r="O158" s="71">
        <v>0</v>
      </c>
      <c r="P158" s="71">
        <v>0</v>
      </c>
      <c r="Q158" s="71">
        <v>0</v>
      </c>
      <c r="R158" s="71">
        <v>0</v>
      </c>
      <c r="S158" s="71">
        <v>0</v>
      </c>
      <c r="T158" s="89">
        <f>SUM(D158:S158)</f>
        <v>0</v>
      </c>
      <c r="U158" s="52">
        <f>+C158-T158</f>
        <v>363984</v>
      </c>
      <c r="V158" s="71"/>
      <c r="W158" s="47"/>
    </row>
    <row r="159" spans="1:23" x14ac:dyDescent="0.2">
      <c r="A159" s="53">
        <v>623</v>
      </c>
      <c r="B159" s="74" t="s">
        <v>164</v>
      </c>
      <c r="C159" s="65">
        <v>457000</v>
      </c>
      <c r="D159" s="71">
        <v>0</v>
      </c>
      <c r="E159" s="71"/>
      <c r="F159" s="71"/>
      <c r="G159" s="71"/>
      <c r="H159" s="71"/>
      <c r="I159" s="71"/>
      <c r="J159" s="71"/>
      <c r="K159" s="71"/>
      <c r="L159" s="71">
        <v>0</v>
      </c>
      <c r="M159" s="71">
        <v>0</v>
      </c>
      <c r="N159" s="71">
        <v>0</v>
      </c>
      <c r="O159" s="71">
        <v>0</v>
      </c>
      <c r="P159" s="71">
        <v>0</v>
      </c>
      <c r="Q159" s="71">
        <v>0</v>
      </c>
      <c r="R159" s="71">
        <v>0</v>
      </c>
      <c r="S159" s="71">
        <v>0</v>
      </c>
      <c r="T159" s="89">
        <f>SUM(D159:S159)</f>
        <v>0</v>
      </c>
      <c r="U159" s="52">
        <f>+C159-T159</f>
        <v>457000</v>
      </c>
      <c r="V159" s="71"/>
      <c r="W159" s="47"/>
    </row>
    <row r="160" spans="1:23" ht="25.5" x14ac:dyDescent="0.2">
      <c r="A160" s="50">
        <v>65</v>
      </c>
      <c r="B160" s="57" t="s">
        <v>165</v>
      </c>
      <c r="C160" s="24">
        <f>SUM(C161:C163)</f>
        <v>8297500</v>
      </c>
      <c r="D160" s="24">
        <f t="shared" ref="D160:S160" si="57">SUM(D161:D163)</f>
        <v>0</v>
      </c>
      <c r="E160" s="24">
        <f t="shared" si="57"/>
        <v>0</v>
      </c>
      <c r="F160" s="24">
        <f t="shared" si="57"/>
        <v>0</v>
      </c>
      <c r="G160" s="24">
        <f t="shared" si="57"/>
        <v>0</v>
      </c>
      <c r="H160" s="24">
        <f t="shared" si="57"/>
        <v>0</v>
      </c>
      <c r="I160" s="24">
        <f t="shared" si="57"/>
        <v>0</v>
      </c>
      <c r="J160" s="24">
        <f t="shared" si="57"/>
        <v>0</v>
      </c>
      <c r="K160" s="24">
        <f t="shared" si="57"/>
        <v>0</v>
      </c>
      <c r="L160" s="24">
        <f t="shared" si="57"/>
        <v>0</v>
      </c>
      <c r="M160" s="24">
        <f t="shared" si="57"/>
        <v>0</v>
      </c>
      <c r="N160" s="24">
        <f t="shared" si="57"/>
        <v>0</v>
      </c>
      <c r="O160" s="24">
        <f t="shared" si="57"/>
        <v>0</v>
      </c>
      <c r="P160" s="24">
        <f t="shared" si="57"/>
        <v>0</v>
      </c>
      <c r="Q160" s="24">
        <f t="shared" si="57"/>
        <v>0</v>
      </c>
      <c r="R160" s="24">
        <f t="shared" si="57"/>
        <v>0</v>
      </c>
      <c r="S160" s="24">
        <f t="shared" si="57"/>
        <v>0</v>
      </c>
      <c r="T160" s="76">
        <f>SUM(T161:T163)</f>
        <v>0</v>
      </c>
      <c r="U160" s="76">
        <f>SUM(C160-T160)</f>
        <v>8297500</v>
      </c>
      <c r="V160" s="71"/>
      <c r="W160" s="47"/>
    </row>
    <row r="161" spans="1:23" ht="25.5" x14ac:dyDescent="0.2">
      <c r="A161" s="53">
        <v>654</v>
      </c>
      <c r="B161" s="74" t="s">
        <v>166</v>
      </c>
      <c r="C161" s="65">
        <v>8000000</v>
      </c>
      <c r="D161" s="71">
        <v>0</v>
      </c>
      <c r="E161" s="71">
        <v>0</v>
      </c>
      <c r="F161" s="71">
        <v>0</v>
      </c>
      <c r="G161" s="71">
        <v>0</v>
      </c>
      <c r="H161" s="71">
        <v>0</v>
      </c>
      <c r="I161" s="71">
        <v>0</v>
      </c>
      <c r="J161" s="71">
        <v>0</v>
      </c>
      <c r="K161" s="71">
        <v>0</v>
      </c>
      <c r="L161" s="71">
        <v>0</v>
      </c>
      <c r="M161" s="71">
        <v>0</v>
      </c>
      <c r="N161" s="71">
        <v>0</v>
      </c>
      <c r="O161" s="71">
        <v>0</v>
      </c>
      <c r="P161" s="71">
        <v>0</v>
      </c>
      <c r="Q161" s="71">
        <v>0</v>
      </c>
      <c r="R161" s="71">
        <v>0</v>
      </c>
      <c r="S161" s="71">
        <v>0</v>
      </c>
      <c r="T161" s="89">
        <f>SUM(D161:S161)</f>
        <v>0</v>
      </c>
      <c r="U161" s="52">
        <f>+C161-T161</f>
        <v>8000000</v>
      </c>
      <c r="V161" s="71"/>
      <c r="W161" s="47"/>
    </row>
    <row r="162" spans="1:23" x14ac:dyDescent="0.2">
      <c r="A162" s="53">
        <v>655</v>
      </c>
      <c r="B162" s="74" t="s">
        <v>167</v>
      </c>
      <c r="C162" s="65">
        <v>297500</v>
      </c>
      <c r="D162" s="71">
        <v>0</v>
      </c>
      <c r="E162" s="71">
        <v>0</v>
      </c>
      <c r="F162" s="71">
        <v>0</v>
      </c>
      <c r="G162" s="71">
        <v>0</v>
      </c>
      <c r="H162" s="71">
        <v>0</v>
      </c>
      <c r="I162" s="71">
        <v>0</v>
      </c>
      <c r="J162" s="71">
        <v>0</v>
      </c>
      <c r="K162" s="71">
        <v>0</v>
      </c>
      <c r="L162" s="71">
        <v>0</v>
      </c>
      <c r="M162" s="71">
        <v>0</v>
      </c>
      <c r="N162" s="71">
        <v>0</v>
      </c>
      <c r="O162" s="71">
        <v>0</v>
      </c>
      <c r="P162" s="71">
        <v>0</v>
      </c>
      <c r="Q162" s="71">
        <v>0</v>
      </c>
      <c r="R162" s="71">
        <v>0</v>
      </c>
      <c r="S162" s="71">
        <v>0</v>
      </c>
      <c r="T162" s="89">
        <f>SUM(D162:S162)</f>
        <v>0</v>
      </c>
      <c r="U162" s="52">
        <f>+C162-T162</f>
        <v>297500</v>
      </c>
      <c r="V162" s="71"/>
      <c r="W162" s="47"/>
    </row>
    <row r="163" spans="1:23" x14ac:dyDescent="0.2">
      <c r="A163" s="53">
        <v>658</v>
      </c>
      <c r="B163" s="74" t="s">
        <v>168</v>
      </c>
      <c r="C163" s="65">
        <v>0</v>
      </c>
      <c r="D163" s="71">
        <v>0</v>
      </c>
      <c r="E163" s="71">
        <v>0</v>
      </c>
      <c r="F163" s="71">
        <v>0</v>
      </c>
      <c r="G163" s="71">
        <v>0</v>
      </c>
      <c r="H163" s="71">
        <v>0</v>
      </c>
      <c r="I163" s="71">
        <v>0</v>
      </c>
      <c r="J163" s="71">
        <v>0</v>
      </c>
      <c r="K163" s="71">
        <v>0</v>
      </c>
      <c r="L163" s="71">
        <v>0</v>
      </c>
      <c r="M163" s="71">
        <v>0</v>
      </c>
      <c r="N163" s="71">
        <v>0</v>
      </c>
      <c r="O163" s="71">
        <v>0</v>
      </c>
      <c r="P163" s="71">
        <v>0</v>
      </c>
      <c r="Q163" s="71">
        <v>0</v>
      </c>
      <c r="R163" s="71">
        <v>0</v>
      </c>
      <c r="S163" s="71">
        <v>0</v>
      </c>
      <c r="T163" s="89">
        <f>SUM(D163:S163)</f>
        <v>0</v>
      </c>
      <c r="U163" s="52">
        <f>+C163-T163</f>
        <v>0</v>
      </c>
      <c r="V163" s="71"/>
      <c r="W163" s="47"/>
    </row>
    <row r="164" spans="1:23" x14ac:dyDescent="0.2">
      <c r="A164" s="50">
        <v>68</v>
      </c>
      <c r="B164" s="57" t="s">
        <v>169</v>
      </c>
      <c r="C164" s="24">
        <f>+C165+C166</f>
        <v>11526863.4</v>
      </c>
      <c r="D164" s="24">
        <f>SUM(D165:D166)</f>
        <v>0</v>
      </c>
      <c r="E164" s="24" t="e">
        <f>SUM(#REF!+E165+E166)</f>
        <v>#REF!</v>
      </c>
      <c r="F164" s="24" t="e">
        <f>SUM(#REF!+F165+F166)</f>
        <v>#REF!</v>
      </c>
      <c r="G164" s="24" t="e">
        <f>SUM(#REF!+G165+G166)</f>
        <v>#REF!</v>
      </c>
      <c r="H164" s="24" t="e">
        <f>SUM(#REF!+H165+H166)</f>
        <v>#REF!</v>
      </c>
      <c r="I164" s="24" t="e">
        <f>SUM(#REF!+I165+I166)</f>
        <v>#REF!</v>
      </c>
      <c r="J164" s="24" t="e">
        <f>SUM(#REF!+J165+J166)</f>
        <v>#REF!</v>
      </c>
      <c r="K164" s="24" t="e">
        <f>SUM(#REF!+K165+K166)</f>
        <v>#REF!</v>
      </c>
      <c r="L164" s="24">
        <f>SUM(L165:L166)</f>
        <v>0</v>
      </c>
      <c r="M164" s="24">
        <f t="shared" ref="M164:N164" si="58">SUM(M165:M168)</f>
        <v>1439600</v>
      </c>
      <c r="N164" s="24">
        <f t="shared" si="58"/>
        <v>891291.41</v>
      </c>
      <c r="O164" s="24">
        <f t="shared" ref="O164:S164" si="59">SUM(O165:O166)</f>
        <v>0</v>
      </c>
      <c r="P164" s="24">
        <f t="shared" si="59"/>
        <v>0</v>
      </c>
      <c r="Q164" s="24">
        <f t="shared" si="59"/>
        <v>0</v>
      </c>
      <c r="R164" s="24">
        <f t="shared" si="59"/>
        <v>0</v>
      </c>
      <c r="S164" s="24">
        <f t="shared" si="59"/>
        <v>0</v>
      </c>
      <c r="T164" s="76">
        <f>SUM(T165:T166)</f>
        <v>2330891.41</v>
      </c>
      <c r="U164" s="76">
        <f>SUM(C164-T164)</f>
        <v>9195971.9900000002</v>
      </c>
      <c r="V164" s="71"/>
      <c r="W164" s="47"/>
    </row>
    <row r="165" spans="1:23" x14ac:dyDescent="0.2">
      <c r="A165" s="53">
        <v>683</v>
      </c>
      <c r="B165" s="74" t="s">
        <v>170</v>
      </c>
      <c r="C165" s="65">
        <v>5071863.4000000004</v>
      </c>
      <c r="D165" s="71">
        <v>0</v>
      </c>
      <c r="E165" s="71">
        <v>0</v>
      </c>
      <c r="F165" s="71">
        <v>0</v>
      </c>
      <c r="G165" s="71">
        <v>0</v>
      </c>
      <c r="H165" s="71">
        <v>0</v>
      </c>
      <c r="I165" s="71">
        <v>0</v>
      </c>
      <c r="J165" s="71">
        <v>0</v>
      </c>
      <c r="K165" s="71">
        <v>0</v>
      </c>
      <c r="L165" s="71">
        <v>0</v>
      </c>
      <c r="M165" s="71">
        <v>0</v>
      </c>
      <c r="N165" s="71">
        <v>0</v>
      </c>
      <c r="O165" s="71">
        <v>0</v>
      </c>
      <c r="P165" s="71">
        <v>0</v>
      </c>
      <c r="Q165" s="71">
        <v>0</v>
      </c>
      <c r="R165" s="71">
        <v>0</v>
      </c>
      <c r="S165" s="71">
        <v>0</v>
      </c>
      <c r="T165" s="89">
        <f>SUM(D165:S165)</f>
        <v>0</v>
      </c>
      <c r="U165" s="52">
        <f>+C165-T165</f>
        <v>5071863.4000000004</v>
      </c>
      <c r="V165" s="71"/>
      <c r="W165" s="47"/>
    </row>
    <row r="166" spans="1:23" ht="25.5" x14ac:dyDescent="0.2">
      <c r="A166" s="53">
        <v>688</v>
      </c>
      <c r="B166" s="74" t="s">
        <v>171</v>
      </c>
      <c r="C166" s="65">
        <v>6455000</v>
      </c>
      <c r="D166" s="71">
        <v>0</v>
      </c>
      <c r="E166" s="71">
        <v>0</v>
      </c>
      <c r="F166" s="71">
        <v>0</v>
      </c>
      <c r="G166" s="71">
        <v>0</v>
      </c>
      <c r="H166" s="71">
        <v>0</v>
      </c>
      <c r="I166" s="71">
        <v>0</v>
      </c>
      <c r="J166" s="71">
        <v>0</v>
      </c>
      <c r="K166" s="71">
        <v>0</v>
      </c>
      <c r="L166" s="71">
        <v>0</v>
      </c>
      <c r="M166" s="71">
        <v>1439600</v>
      </c>
      <c r="N166" s="101">
        <v>891291.41</v>
      </c>
      <c r="O166" s="71">
        <v>0</v>
      </c>
      <c r="P166" s="71">
        <v>0</v>
      </c>
      <c r="Q166" s="71">
        <v>0</v>
      </c>
      <c r="R166" s="71">
        <v>0</v>
      </c>
      <c r="S166" s="71">
        <v>0</v>
      </c>
      <c r="T166" s="89">
        <f>SUM(D166:S166)</f>
        <v>2330891.41</v>
      </c>
      <c r="U166" s="52">
        <f>+C166-T166</f>
        <v>4124108.59</v>
      </c>
      <c r="V166" s="71"/>
      <c r="W166" s="47"/>
    </row>
    <row r="167" spans="1:23" x14ac:dyDescent="0.2">
      <c r="A167" s="58">
        <v>71</v>
      </c>
      <c r="B167" s="91" t="s">
        <v>172</v>
      </c>
      <c r="C167" s="59">
        <f>C168</f>
        <v>900000</v>
      </c>
      <c r="D167" s="59">
        <f>D168</f>
        <v>0</v>
      </c>
      <c r="E167" s="19" t="e">
        <f>SUM(E168+#REF!)</f>
        <v>#REF!</v>
      </c>
      <c r="F167" s="19" t="e">
        <f>SUM(F168+#REF!)</f>
        <v>#REF!</v>
      </c>
      <c r="G167" s="19" t="e">
        <f>SUM(G168+#REF!)</f>
        <v>#REF!</v>
      </c>
      <c r="H167" s="19" t="e">
        <f>SUM(H168+#REF!)</f>
        <v>#REF!</v>
      </c>
      <c r="I167" s="19" t="e">
        <f>SUM(I168+#REF!)</f>
        <v>#REF!</v>
      </c>
      <c r="J167" s="19" t="e">
        <f>SUM(J168+#REF!)</f>
        <v>#REF!</v>
      </c>
      <c r="K167" s="19" t="e">
        <f>SUM(K168+#REF!)</f>
        <v>#REF!</v>
      </c>
      <c r="L167" s="59">
        <f t="shared" ref="L167:T167" si="60">L168</f>
        <v>0</v>
      </c>
      <c r="M167" s="59">
        <f t="shared" si="60"/>
        <v>0</v>
      </c>
      <c r="N167" s="59">
        <f t="shared" si="60"/>
        <v>0</v>
      </c>
      <c r="O167" s="59">
        <f t="shared" si="60"/>
        <v>0</v>
      </c>
      <c r="P167" s="59">
        <f t="shared" si="60"/>
        <v>0</v>
      </c>
      <c r="Q167" s="59">
        <f t="shared" si="60"/>
        <v>0</v>
      </c>
      <c r="R167" s="59">
        <f t="shared" si="60"/>
        <v>0</v>
      </c>
      <c r="S167" s="59">
        <f t="shared" si="60"/>
        <v>0</v>
      </c>
      <c r="T167" s="59">
        <f t="shared" si="60"/>
        <v>0</v>
      </c>
      <c r="U167" s="59">
        <f>+C167-T167</f>
        <v>900000</v>
      </c>
      <c r="V167" s="71"/>
      <c r="W167" s="47"/>
    </row>
    <row r="168" spans="1:23" x14ac:dyDescent="0.2">
      <c r="A168" s="53">
        <v>712</v>
      </c>
      <c r="B168" s="74" t="s">
        <v>173</v>
      </c>
      <c r="C168" s="65">
        <v>900000</v>
      </c>
      <c r="D168" s="71">
        <v>0</v>
      </c>
      <c r="E168" s="71">
        <v>0</v>
      </c>
      <c r="F168" s="71">
        <v>0</v>
      </c>
      <c r="G168" s="71">
        <v>0</v>
      </c>
      <c r="H168" s="71">
        <v>0</v>
      </c>
      <c r="I168" s="71">
        <v>0</v>
      </c>
      <c r="J168" s="71">
        <v>0</v>
      </c>
      <c r="K168" s="71">
        <v>0</v>
      </c>
      <c r="L168" s="71">
        <v>0</v>
      </c>
      <c r="M168" s="71">
        <v>0</v>
      </c>
      <c r="N168" s="71">
        <v>0</v>
      </c>
      <c r="O168" s="71">
        <v>0</v>
      </c>
      <c r="P168" s="71">
        <v>0</v>
      </c>
      <c r="Q168" s="71">
        <v>0</v>
      </c>
      <c r="R168" s="71">
        <v>0</v>
      </c>
      <c r="S168" s="71">
        <v>0</v>
      </c>
      <c r="T168" s="89">
        <f>SUM(D168:S168)</f>
        <v>0</v>
      </c>
      <c r="U168" s="52">
        <f>+C168-T168</f>
        <v>900000</v>
      </c>
      <c r="V168" s="71"/>
      <c r="W168" s="47"/>
    </row>
    <row r="169" spans="1:23" ht="19.5" customHeight="1" x14ac:dyDescent="0.2">
      <c r="A169" s="102"/>
      <c r="B169" s="103" t="s">
        <v>174</v>
      </c>
      <c r="C169" s="59">
        <f>SUM(C14+C38+C85+C144+C151+C167)</f>
        <v>533912322.78999996</v>
      </c>
      <c r="D169" s="59">
        <f t="shared" ref="D169:U169" si="61">SUM(D14+D38+D85+D144+D151+D167)</f>
        <v>30511683.950000003</v>
      </c>
      <c r="E169" s="59" t="e">
        <f t="shared" si="61"/>
        <v>#REF!</v>
      </c>
      <c r="F169" s="59" t="e">
        <f t="shared" si="61"/>
        <v>#REF!</v>
      </c>
      <c r="G169" s="59" t="e">
        <f t="shared" si="61"/>
        <v>#REF!</v>
      </c>
      <c r="H169" s="59" t="e">
        <f t="shared" si="61"/>
        <v>#REF!</v>
      </c>
      <c r="I169" s="59" t="e">
        <f t="shared" si="61"/>
        <v>#REF!</v>
      </c>
      <c r="J169" s="59" t="e">
        <f t="shared" si="61"/>
        <v>#REF!</v>
      </c>
      <c r="K169" s="59" t="e">
        <f t="shared" si="61"/>
        <v>#REF!</v>
      </c>
      <c r="L169" s="59">
        <f t="shared" si="61"/>
        <v>34718938.399999999</v>
      </c>
      <c r="M169" s="59">
        <f t="shared" si="61"/>
        <v>39451939.109999999</v>
      </c>
      <c r="N169" s="59">
        <f t="shared" si="61"/>
        <v>41382370.460000001</v>
      </c>
      <c r="O169" s="59">
        <f t="shared" si="61"/>
        <v>38073439.369999997</v>
      </c>
      <c r="P169" s="59">
        <f t="shared" si="61"/>
        <v>34262367.960000001</v>
      </c>
      <c r="Q169" s="59">
        <f t="shared" si="61"/>
        <v>34939361.996799998</v>
      </c>
      <c r="R169" s="59">
        <f t="shared" si="61"/>
        <v>84733745.689099997</v>
      </c>
      <c r="S169" s="59">
        <f t="shared" si="61"/>
        <v>51049626.731600009</v>
      </c>
      <c r="T169" s="59">
        <f t="shared" si="61"/>
        <v>389123473.6674999</v>
      </c>
      <c r="U169" s="59">
        <f t="shared" si="61"/>
        <v>144788849.1225</v>
      </c>
      <c r="V169" s="94" t="e">
        <f>SUM(V173+#REF!)</f>
        <v>#REF!</v>
      </c>
      <c r="W169" s="72"/>
    </row>
    <row r="170" spans="1:23" x14ac:dyDescent="0.2">
      <c r="A170" s="53"/>
      <c r="B170" s="65"/>
      <c r="C170" s="65"/>
      <c r="D170" s="52"/>
      <c r="E170" s="52"/>
      <c r="F170" s="52"/>
      <c r="G170" s="52"/>
      <c r="H170" s="52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104"/>
      <c r="U170" s="105"/>
      <c r="V170" s="52"/>
      <c r="W170" s="47"/>
    </row>
    <row r="171" spans="1:23" x14ac:dyDescent="0.2">
      <c r="A171" s="53"/>
      <c r="B171" s="65"/>
      <c r="C171" s="65"/>
      <c r="D171" s="52"/>
      <c r="E171" s="52"/>
      <c r="F171" s="52"/>
      <c r="G171" s="52"/>
      <c r="H171" s="52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104"/>
      <c r="U171" s="105"/>
      <c r="V171" s="52"/>
      <c r="W171" s="47"/>
    </row>
    <row r="172" spans="1:23" x14ac:dyDescent="0.2">
      <c r="A172" s="53"/>
      <c r="B172" s="65"/>
      <c r="C172" s="65"/>
      <c r="D172" s="52"/>
      <c r="E172" s="52"/>
      <c r="F172" s="52"/>
      <c r="G172" s="52"/>
      <c r="H172" s="52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104"/>
      <c r="U172" s="105"/>
      <c r="V172" s="52"/>
      <c r="W172" s="47"/>
    </row>
    <row r="173" spans="1:23" x14ac:dyDescent="0.2">
      <c r="A173" s="53"/>
      <c r="B173" s="65"/>
      <c r="C173" s="65"/>
      <c r="D173" s="52"/>
      <c r="E173" s="52"/>
      <c r="F173" s="52"/>
      <c r="G173" s="52"/>
      <c r="H173" s="52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104"/>
      <c r="U173" s="105"/>
      <c r="V173" s="52"/>
      <c r="W173" s="47"/>
    </row>
    <row r="174" spans="1:23" x14ac:dyDescent="0.2">
      <c r="A174" s="106"/>
      <c r="B174" s="106" t="s">
        <v>175</v>
      </c>
      <c r="C174" s="44"/>
      <c r="H174" s="115" t="s">
        <v>176</v>
      </c>
      <c r="I174" s="115"/>
      <c r="J174" s="115"/>
      <c r="K174" s="115"/>
      <c r="L174" s="115"/>
      <c r="M174" s="115"/>
      <c r="N174" s="115"/>
      <c r="O174" s="115"/>
      <c r="P174" s="115"/>
      <c r="Q174" s="115"/>
      <c r="R174" s="63"/>
      <c r="S174" s="107"/>
      <c r="T174" s="25"/>
      <c r="U174" s="108"/>
    </row>
    <row r="175" spans="1:23" x14ac:dyDescent="0.2">
      <c r="A175" s="39"/>
      <c r="B175" s="39" t="s">
        <v>177</v>
      </c>
      <c r="C175" s="39"/>
      <c r="H175" s="104"/>
      <c r="I175" s="104"/>
      <c r="J175" s="104"/>
      <c r="K175" s="104"/>
      <c r="L175" s="104"/>
      <c r="M175" s="104"/>
      <c r="N175" s="110" t="s">
        <v>178</v>
      </c>
      <c r="O175" s="110"/>
      <c r="Q175" s="109"/>
      <c r="S175" s="39"/>
      <c r="T175" s="2"/>
      <c r="U175" s="39"/>
    </row>
  </sheetData>
  <mergeCells count="7">
    <mergeCell ref="N175:O175"/>
    <mergeCell ref="B4:U4"/>
    <mergeCell ref="A7:U7"/>
    <mergeCell ref="A8:U8"/>
    <mergeCell ref="A9:U9"/>
    <mergeCell ref="D11:Q11"/>
    <mergeCell ref="H174:Q17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Dilannia Yinet Taveras Nunez</dc:creator>
  <cp:lastModifiedBy>Dilannia Yinet Taveras Nunez</cp:lastModifiedBy>
  <dcterms:created xsi:type="dcterms:W3CDTF">2023-06-23T15:06:40Z</dcterms:created>
  <dcterms:modified xsi:type="dcterms:W3CDTF">2023-06-23T15:23:04Z</dcterms:modified>
</cp:coreProperties>
</file>