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ntonia.pena\Desktop\"/>
    </mc:Choice>
  </mc:AlternateContent>
  <bookViews>
    <workbookView xWindow="0" yWindow="0" windowWidth="20400" windowHeight="7095" tabRatio="781" firstSheet="2" activeTab="6"/>
  </bookViews>
  <sheets>
    <sheet name="Estado de Situación" sheetId="2" r:id="rId1"/>
    <sheet name="Est. de Rendimiento Fin" sheetId="3" r:id="rId2"/>
    <sheet name="Cambio del Patrimonio" sheetId="4" r:id="rId3"/>
    <sheet name="Flujo de Efectivo" sheetId="5" r:id="rId4"/>
    <sheet name="Estado Comparativo" sheetId="7" r:id="rId5"/>
    <sheet name="Notas 1-6 Historia" sheetId="11" r:id="rId6"/>
    <sheet name="Notas 7-18" sheetId="12" r:id="rId7"/>
    <sheet name="Nota 9 (sola)" sheetId="13" r:id="rId8"/>
  </sheets>
  <externalReferences>
    <externalReference r:id="rId9"/>
  </externalReferences>
  <definedNames>
    <definedName name="_xlnm._FilterDatabase" localSheetId="6" hidden="1">'Notas 7-18'!$A$79:$F$129</definedName>
  </definedNames>
  <calcPr calcId="162913"/>
</workbook>
</file>

<file path=xl/calcChain.xml><?xml version="1.0" encoding="utf-8"?>
<calcChain xmlns="http://schemas.openxmlformats.org/spreadsheetml/2006/main">
  <c r="C170" i="12" l="1"/>
  <c r="E179" i="12"/>
  <c r="E181" i="12" s="1"/>
  <c r="C179" i="12"/>
  <c r="C181" i="12" s="1"/>
  <c r="C66" i="12"/>
  <c r="E66" i="12"/>
  <c r="E67" i="12" s="1"/>
  <c r="C53" i="12"/>
  <c r="C36" i="12"/>
  <c r="C6" i="12"/>
  <c r="C20" i="5" l="1"/>
  <c r="C31" i="5"/>
  <c r="E31" i="5"/>
  <c r="E33" i="5" s="1"/>
  <c r="E36" i="5" s="1"/>
  <c r="C24" i="5" l="1"/>
  <c r="E13" i="5" l="1"/>
  <c r="C27" i="3"/>
  <c r="C26" i="3"/>
  <c r="C23" i="3"/>
  <c r="C22" i="3"/>
  <c r="C21" i="3"/>
  <c r="E26" i="3"/>
  <c r="E25" i="3"/>
  <c r="E14" i="5" s="1"/>
  <c r="E23" i="3"/>
  <c r="E22" i="3"/>
  <c r="F80" i="12"/>
  <c r="F131" i="12" l="1"/>
  <c r="C33" i="2" l="1"/>
  <c r="C37" i="2" s="1"/>
  <c r="E33" i="2"/>
  <c r="E37" i="2" s="1"/>
  <c r="C26" i="2"/>
  <c r="E20" i="2"/>
  <c r="C9" i="13"/>
  <c r="C14" i="13" s="1"/>
  <c r="I26" i="13"/>
  <c r="C23" i="13"/>
  <c r="C28" i="13" s="1"/>
  <c r="C29" i="13" s="1"/>
  <c r="I7" i="13"/>
  <c r="E28" i="3"/>
  <c r="E18" i="3"/>
  <c r="E30" i="3" s="1"/>
  <c r="C17" i="3"/>
  <c r="C18" i="3" s="1"/>
  <c r="C40" i="12" l="1"/>
  <c r="C18" i="2" l="1"/>
  <c r="C20" i="2" s="1"/>
  <c r="C27" i="2" s="1"/>
  <c r="C42" i="2" s="1"/>
  <c r="C43" i="2" s="1"/>
  <c r="B7" i="3" l="1"/>
  <c r="E196" i="12" l="1"/>
  <c r="E11" i="4" l="1"/>
  <c r="E10" i="4"/>
  <c r="E14" i="4"/>
  <c r="B137" i="12" l="1"/>
  <c r="C67" i="12"/>
  <c r="C26" i="12"/>
  <c r="E15" i="4"/>
  <c r="C28" i="3" l="1"/>
  <c r="C30" i="3" s="1"/>
  <c r="C25" i="5" l="1"/>
  <c r="C33" i="5" s="1"/>
  <c r="C36" i="5" s="1"/>
  <c r="B10" i="5" l="1"/>
  <c r="B8" i="5"/>
  <c r="E12" i="4"/>
  <c r="E28" i="13"/>
  <c r="I27" i="13"/>
  <c r="E23" i="13"/>
  <c r="E29" i="13" s="1"/>
  <c r="I29" i="13" s="1"/>
  <c r="I22" i="13"/>
  <c r="I20" i="13"/>
  <c r="G14" i="13"/>
  <c r="C15" i="13"/>
  <c r="I13" i="13"/>
  <c r="I12" i="13"/>
  <c r="G9" i="13"/>
  <c r="E9" i="13"/>
  <c r="E14" i="13" s="1"/>
  <c r="E15" i="13" s="1"/>
  <c r="I8" i="13"/>
  <c r="I9" i="13" s="1"/>
  <c r="I15" i="13" s="1"/>
  <c r="C196" i="12"/>
  <c r="E150" i="12"/>
  <c r="C150" i="12"/>
  <c r="E139" i="12"/>
  <c r="G53" i="12"/>
  <c r="E53" i="12"/>
  <c r="I52" i="12"/>
  <c r="I51" i="12"/>
  <c r="I50" i="12"/>
  <c r="G49" i="12"/>
  <c r="E49" i="12"/>
  <c r="C49" i="12"/>
  <c r="C54" i="12" s="1"/>
  <c r="I48" i="12"/>
  <c r="I47" i="12"/>
  <c r="G42" i="12"/>
  <c r="E42" i="12"/>
  <c r="C42" i="12"/>
  <c r="I41" i="12"/>
  <c r="I40" i="12"/>
  <c r="G38" i="12"/>
  <c r="E38" i="12"/>
  <c r="C38" i="12"/>
  <c r="I37" i="12"/>
  <c r="I36" i="12"/>
  <c r="E25" i="12"/>
  <c r="D30" i="3"/>
  <c r="B9" i="3"/>
  <c r="I14" i="13" l="1"/>
  <c r="I23" i="13"/>
  <c r="C12" i="4"/>
  <c r="I49" i="12"/>
  <c r="I38" i="12"/>
  <c r="G43" i="12"/>
  <c r="I53" i="12"/>
  <c r="E26" i="12"/>
  <c r="E54" i="12"/>
  <c r="I42" i="12"/>
  <c r="G54" i="12"/>
  <c r="E43" i="12"/>
  <c r="C43" i="12"/>
  <c r="G15" i="13"/>
  <c r="I28" i="13"/>
  <c r="I54" i="12" l="1"/>
  <c r="I43" i="12"/>
  <c r="E26" i="2" l="1"/>
  <c r="E27" i="2" s="1"/>
  <c r="E42" i="2" s="1"/>
  <c r="E43" i="2" s="1"/>
  <c r="C17" i="4" l="1"/>
  <c r="E16" i="4"/>
  <c r="E17" i="4" s="1"/>
  <c r="C138" i="12"/>
  <c r="C139" i="12" s="1"/>
</calcChain>
</file>

<file path=xl/sharedStrings.xml><?xml version="1.0" encoding="utf-8"?>
<sst xmlns="http://schemas.openxmlformats.org/spreadsheetml/2006/main" count="519" uniqueCount="369">
  <si>
    <t>Activos</t>
  </si>
  <si>
    <t>Activos corrientes</t>
  </si>
  <si>
    <t>Total activos corrientes</t>
  </si>
  <si>
    <t>Activos no corrientes</t>
  </si>
  <si>
    <t>Total activos no corrientes</t>
  </si>
  <si>
    <t>Total activos</t>
  </si>
  <si>
    <t>Total pasivos corrientes</t>
  </si>
  <si>
    <t>Total pasivos</t>
  </si>
  <si>
    <t>Estado de Situación Financiera</t>
  </si>
  <si>
    <t xml:space="preserve"> (Valores en RD$)</t>
  </si>
  <si>
    <t xml:space="preserve">Efectivo y equivalente de efectivo (Notas 7) </t>
  </si>
  <si>
    <t>Estado de Rendimiento Financiero</t>
  </si>
  <si>
    <t>Total ingresos</t>
  </si>
  <si>
    <t>Sueldos, salarios y beneficios a empleados</t>
  </si>
  <si>
    <t>Suministros y material para consumo</t>
  </si>
  <si>
    <t>Gasto de depreciación y amortización</t>
  </si>
  <si>
    <t>Otros gastos</t>
  </si>
  <si>
    <t>Total gastos</t>
  </si>
  <si>
    <t>Resultado del período (ahorro / desahorro)</t>
  </si>
  <si>
    <t>(Valores en RD$)</t>
  </si>
  <si>
    <t>Resultados Acumulados</t>
  </si>
  <si>
    <t>Total Activos Netos / Patrimonio</t>
  </si>
  <si>
    <t>Estado de Flujo de Efectivo</t>
  </si>
  <si>
    <t>Flujos de efectivo de las actividades de inversión</t>
  </si>
  <si>
    <t>Efectivo y equivalentes al efectivo al final del periodo</t>
  </si>
  <si>
    <t>Resultado acumulado</t>
  </si>
  <si>
    <t xml:space="preserve">Resultados positivos (ahorro)/negativo (desahorro) </t>
  </si>
  <si>
    <t>Patrimonio Neto</t>
  </si>
  <si>
    <t>Pasivos corrientes</t>
  </si>
  <si>
    <t>Total Activos Netos/Patrimonio mas Pasivos</t>
  </si>
  <si>
    <t>Concepto</t>
  </si>
  <si>
    <t>Ingresos totales</t>
  </si>
  <si>
    <t>Remuneraciones y contribuciones</t>
  </si>
  <si>
    <t>Materiales y suministros</t>
  </si>
  <si>
    <t>Transferencias corrientes</t>
  </si>
  <si>
    <t>Bienes muebles, inmuebles e intangibles</t>
  </si>
  <si>
    <t xml:space="preserve">                                                                                                    </t>
  </si>
  <si>
    <t>Total</t>
  </si>
  <si>
    <t>Adiciones</t>
  </si>
  <si>
    <t>Saldo al final del periodo</t>
  </si>
  <si>
    <t>Cargo del periodo</t>
  </si>
  <si>
    <t>Amortización</t>
  </si>
  <si>
    <t>Nota #7 Efectivo y equivalentes de efectivo.</t>
  </si>
  <si>
    <t xml:space="preserve">                    Descripción                                                                                   </t>
  </si>
  <si>
    <t>Pagos anticipados (Nota 09)</t>
  </si>
  <si>
    <t>Propiedad, planta y equipo neto (Nota 10)</t>
  </si>
  <si>
    <t>Activos intangibles (Nota 11)</t>
  </si>
  <si>
    <t>Cuentas por pagar a corto plazo (Nota 12)</t>
  </si>
  <si>
    <t>Ingresos (Nota 14)</t>
  </si>
  <si>
    <t>Activos Netos/Patrimonio (Nota 13)</t>
  </si>
  <si>
    <t>-</t>
  </si>
  <si>
    <t>Las notas son parte integral de estos Estados Financieros.</t>
  </si>
  <si>
    <t>ESTADO COMPARATIVO DE LOS IMPORTES PRESUPUESTADOS Y REALIZADOS</t>
  </si>
  <si>
    <t>(VALORES EN RD$)</t>
  </si>
  <si>
    <t>(A)</t>
  </si>
  <si>
    <t>(B)</t>
  </si>
  <si>
    <t>(C=B/A)</t>
  </si>
  <si>
    <t>(D=A-B)</t>
  </si>
  <si>
    <t>Contrataciones de servicios</t>
  </si>
  <si>
    <t>Resultado financiero (1-2)</t>
  </si>
  <si>
    <t>Revisado Por:</t>
  </si>
  <si>
    <t>Elaborado Por:</t>
  </si>
  <si>
    <t>NOTA 1: Entidad Económica</t>
  </si>
  <si>
    <t>La formulación de los Estados Financieros, de los cuales forman parte las presentes notas, se basan fundamentalmente, en la normativa contable emitida por la Dirección General de Contabilidad Gubernamental (DIGECOG) y hasta donde es posible su aplicación, en las Normas Internacionales de Contabilidad para el Sector Público (NICSP). </t>
  </si>
  <si>
    <t>Los Estados Financieros están elaborados de conformidad con la ley 126-01, su Reglamento de Aplicación y las Normas de Corte semestral, emitidas por DIGECOG para el periodo 2020. </t>
  </si>
  <si>
    <t>El método utilizado para la presentación, de los Estados financieros es sobre la base de acumulación o devengo, conforme a las estipulaciones de las NICSP 24. </t>
  </si>
  <si>
    <t>Esta institución presenta su presupuesto aprobado según la base contable de efectivo, siguiendo una clasificación de pago por objeto. El presupuesto aprobado cubre el periodo que va desde el 1 de enero al 30 de junio 2021-2020. Y es incluido como información suplementaria en los Estados Financieros y sus notas.  </t>
  </si>
  <si>
    <t>  </t>
  </si>
  <si>
    <t>La moneda funcional de la Entidad es peso dominicano (RD$) es la moneda de curso legal de la Republica Dominicana, por lo que todas las cifras presentadas en los estados financieros presentados están expresadas en dicha moneda. </t>
  </si>
  <si>
    <t>La preparación de los Estados Financieros de conformidad con las Normas Internacionales de Contabilidad del Sector público (NICSP) requiere que la administración realice juicios, estimaciones y supuestos que afectan la aplicación de las políticas contables y los montos de los elementos de los estados financieros (activos, pasivos, ingresos y gastos) reportados. Los resultados reales pueden diferir de estas estimaciones.</t>
  </si>
  <si>
    <t>Las estimaciones y supuestos relevantes son revisados regularmente, los efectos de estas revisiones son reconocidas prospectivamente. </t>
  </si>
  <si>
    <t>Medición de los valores razonables</t>
  </si>
  <si>
    <t>La Entidad cuenta con un marco de control establecido en relación con el cálculo de los valores razonables y tiene la responsabilidad general por la supervisión de todas las mediciones significativas de éste, incluyendo los de Nivel 3. </t>
  </si>
  <si>
    <t>Si el mercado para un activo o pasivo no es activo, la Entidad establecerá el valor razonable utilizando una técnica de valoración. Con ésta se busca establecer cuál sería, a la fecha de medición, el precio de una transacción realizada.  </t>
  </si>
  <si>
    <t>Los valores se clasifican en niveles distintos dentro de una jerarquía como sigue: </t>
  </si>
  <si>
    <t>Nivel 1: Precios cotizados (no-ajustados) en mercados activos para activos o pasivos idénticos. </t>
  </si>
  <si>
    <t>Nivel 2: Datos diferentes de los precios cotizados incluidos en el Nivel 1, que sean observables para el activo o pasivo, ya sea directa (precios) o indirectamente (derivados de los precios). </t>
  </si>
  <si>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 </t>
  </si>
  <si>
    <t>Estos estados financieros han sido preparados sobre la base del costo histórico. </t>
  </si>
  <si>
    <t>Aquí se detalla todo lo relacionado con las principales políticas contables significativas, aplicadas consistentemente a los períodos sobre los que se informa. </t>
  </si>
  <si>
    <t>Las informaciones para la elaboración de dichos estados fueron extraídas y validada de los Sistema de Administración de Bienes (SIAB) y el SIGEF. </t>
  </si>
  <si>
    <t>Los pasivos son reconocidos cuando se ha recibido el bien o servicio que los genera, independiente del momento en el que se realiza el pago. </t>
  </si>
  <si>
    <t>Los pasivos son dados de baja cuando los compromisos son saldados o expira el compromiso. </t>
  </si>
  <si>
    <t>Las partidas de mobiliarios y equipos son medidas al costo de adquisición menos la depreciación acumulada y pérdidas por deterioro. </t>
  </si>
  <si>
    <t>Si partes significativas de un elemento de mobiliarios y equipos tiene vida útil diferente, se contabiliza como elementos separados de mobiliarios y equipos. </t>
  </si>
  <si>
    <t>Cualquier ganancia o pérdida procedente de la disposición de un elemento de mobiliarios y equipos (calculada como la diferencia entre el valor obtenido de la disposición y el valor en libros del activo) se reconoce en resultados. </t>
  </si>
  <si>
    <t>La depreciación se calcula sobre el monto depreciable, que corresponde al costo de un activo u otro monto que se sustituye por el costo menos su valor residual. </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</si>
  <si>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 </t>
  </si>
  <si>
    <t>Los elementos de mobiliarios y equipos se deprecian desde la fecha en la que estén instalados y listos para su uso o en el caso de activos construidos internamente, desde la fecha que el activo esté completado y en condiciones de ser usado. </t>
  </si>
  <si>
    <t>El estimado de vidas útiles de los mobiliarios y equipos, es como sigue: </t>
  </si>
  <si>
    <t>Mobiliarios y equipos                              4-10 </t>
  </si>
  <si>
    <t>Los métodos de depreciación, las vidas útiles y los valores residuales son revisados anualmente y se ajustan si es necesario. </t>
  </si>
  <si>
    <t>Los desembolsos posteriores son capitalizados solo cuando aumentan los beneficios económicos futuros incorporados en el activo específico relacionado con dichos desembolsos. </t>
  </si>
  <si>
    <t>La amortización se calcula sobre el monto depreciable, que corresponde al costo de un activo menos su valor residual. </t>
  </si>
  <si>
    <t>La amortización es reconocida en el resultado sobre la base del método de línea recta.  </t>
  </si>
  <si>
    <t>La vida útil estimada de las licencias, programas y software abarca un período de 5 a 10 años. </t>
  </si>
  <si>
    <t>El método de amortización, la vida útil y el valor residual son revisados anualmente, si existe evidencia de algún cambio y se ajustan, si es necesario. </t>
  </si>
  <si>
    <t>La información contable presentada se refiere a bienes, derechos y obligaciones que poseen valor económico, susceptibles de ser valuados objetivamente en términos monetarios. </t>
  </si>
  <si>
    <r>
      <t>Nota 2. Base de preparación de los Estados Financieros</t>
    </r>
    <r>
      <rPr>
        <sz val="11"/>
        <color rgb="FF000000"/>
        <rFont val="Times New Roman"/>
        <family val="1"/>
      </rPr>
      <t> </t>
    </r>
  </si>
  <si>
    <r>
      <t>Nota 3. Moneda Funcional y de Presentación</t>
    </r>
    <r>
      <rPr>
        <sz val="11"/>
        <color rgb="FF000000"/>
        <rFont val="Times New Roman"/>
        <family val="1"/>
      </rPr>
      <t>. </t>
    </r>
  </si>
  <si>
    <r>
      <t>Nota 4. Uso estimado y Juicio </t>
    </r>
    <r>
      <rPr>
        <sz val="11"/>
        <color rgb="FF000000"/>
        <rFont val="Times New Roman"/>
        <family val="1"/>
      </rPr>
      <t> </t>
    </r>
  </si>
  <si>
    <r>
      <t>Nota 5. Base de medición</t>
    </r>
    <r>
      <rPr>
        <sz val="11"/>
        <color rgb="FF000000"/>
        <rFont val="Times New Roman"/>
        <family val="1"/>
      </rPr>
      <t> </t>
    </r>
  </si>
  <si>
    <r>
      <t>Nota 6. Resumen de políticas contables significativas</t>
    </r>
    <r>
      <rPr>
        <sz val="11"/>
        <color rgb="FF000000"/>
        <rFont val="Times New Roman"/>
        <family val="1"/>
      </rPr>
      <t> </t>
    </r>
  </si>
  <si>
    <r>
      <t>Cuentas por cobrar y por pagar</t>
    </r>
    <r>
      <rPr>
        <sz val="11"/>
        <color rgb="FF000000"/>
        <rFont val="Times New Roman"/>
        <family val="1"/>
      </rPr>
      <t> </t>
    </r>
  </si>
  <si>
    <r>
      <t>Mobiliarios y equipos</t>
    </r>
    <r>
      <rPr>
        <sz val="11"/>
        <rFont val="Times New Roman"/>
        <family val="1"/>
      </rPr>
      <t> </t>
    </r>
  </si>
  <si>
    <r>
      <t>Reconocimiento y medición</t>
    </r>
    <r>
      <rPr>
        <sz val="11"/>
        <rFont val="Times New Roman"/>
        <family val="1"/>
      </rPr>
      <t> </t>
    </r>
  </si>
  <si>
    <r>
      <t>Depreciación</t>
    </r>
    <r>
      <rPr>
        <sz val="11"/>
        <color rgb="FF000000"/>
        <rFont val="Times New Roman"/>
        <family val="1"/>
      </rPr>
      <t> </t>
    </r>
  </si>
  <si>
    <r>
      <t>Tipo de activo</t>
    </r>
    <r>
      <rPr>
        <sz val="11"/>
        <rFont val="Times New Roman"/>
        <family val="1"/>
      </rPr>
      <t xml:space="preserve">                                Años de vida útil </t>
    </r>
  </si>
  <si>
    <r>
      <t>Otros activos</t>
    </r>
    <r>
      <rPr>
        <sz val="11"/>
        <color rgb="FF000000"/>
        <rFont val="Times New Roman"/>
        <family val="1"/>
      </rPr>
      <t> </t>
    </r>
  </si>
  <si>
    <r>
      <t>Desembolsos posteriores</t>
    </r>
    <r>
      <rPr>
        <sz val="11"/>
        <color rgb="FF000000"/>
        <rFont val="Times New Roman"/>
        <family val="1"/>
      </rPr>
      <t> </t>
    </r>
  </si>
  <si>
    <t>Nota #8  Inventario</t>
  </si>
  <si>
    <t>Nota #9  Pagos Anticipados</t>
  </si>
  <si>
    <t>Nota #10 Propiedad planta y equipo</t>
  </si>
  <si>
    <t>Maquinarias y Equipos</t>
  </si>
  <si>
    <t>Mob. Y equipos de ofic.</t>
  </si>
  <si>
    <t>Equipos Transp. Y Otros</t>
  </si>
  <si>
    <t>Dep. Acum. Al inicio del periodo</t>
  </si>
  <si>
    <t>Prop. Planta y equipos netos 2021</t>
  </si>
  <si>
    <t>Prop. Plata y equipos netos 2020</t>
  </si>
  <si>
    <t>Nota #11 Activos Intangibles</t>
  </si>
  <si>
    <t>Licencia y Softwares</t>
  </si>
  <si>
    <t>Nota#  12 Cuentas por Pagar a corto plazo</t>
  </si>
  <si>
    <t xml:space="preserve">Nota#  13 Patrimonio Institucional </t>
  </si>
  <si>
    <t>Un detalle de las partidas del patrimonio institucional al 30 de junio de 2021 y 2020 es como sigue:</t>
  </si>
  <si>
    <t>Resultado periodos anteriores</t>
  </si>
  <si>
    <t>Resultado del Periodo</t>
  </si>
  <si>
    <t xml:space="preserve">Nota# 14  Ingresos </t>
  </si>
  <si>
    <t xml:space="preserve"> Nota # 15 Sueldos, Salarios y beneficios a empleados</t>
  </si>
  <si>
    <t>Contribuciones al seguro de pensiones</t>
  </si>
  <si>
    <t>Nota# 16 Suministro y materiales para consumo</t>
  </si>
  <si>
    <t xml:space="preserve">Nota# 17 Gastos de depreciación y amortización </t>
  </si>
  <si>
    <t>Amortización Bienes Intangibles</t>
  </si>
  <si>
    <t>Nota 9: Pagos Anticipados </t>
  </si>
  <si>
    <t>Seguros de bienes muebles</t>
  </si>
  <si>
    <t>Costos:</t>
  </si>
  <si>
    <t>Saldo final periodo</t>
  </si>
  <si>
    <t>Saldo final del periodo</t>
  </si>
  <si>
    <t>Pagos Anticipado netos</t>
  </si>
  <si>
    <t>Seguros de Bienes muebles</t>
  </si>
  <si>
    <t xml:space="preserve">ESTADO DE CAMBIO DE ACTIVO NETO/ PATRIMONIO </t>
  </si>
  <si>
    <t>Resultado del período (Ahorro/Desahorro)</t>
  </si>
  <si>
    <t>Ajuste al Patrimonio</t>
  </si>
  <si>
    <t xml:space="preserve"> Las notas  son parte integral de los Estados Financieros. </t>
  </si>
  <si>
    <t>Seguro Bienes Muebles</t>
  </si>
  <si>
    <t>Productos de Existencia Material Gastable Almacén</t>
  </si>
  <si>
    <t>Saldo al 31 de diciembre 2020</t>
  </si>
  <si>
    <t>TRIBUNAL SUPERIOR ELECTORAL</t>
  </si>
  <si>
    <t>Al 31 DE DICIEMBRE DEL 2021-2020</t>
  </si>
  <si>
    <t>Notas Estados Financieros Corte Semestral Diciembre 2021-2020</t>
  </si>
  <si>
    <t>El Tribunal Superior Electoral  (TSE), es un órgano constitucional de carácter autónomo, con personalidad jurídica e independiente funcional, administrativa, presupuestara y financiera. Constituye  una entidad de derecho público, con patrimonio propio inembargables, con capacidad para realizar todos los actos jurídicos que fueren útiles para el cumplimiento de sus fines, en la forma y en las condiciones que la constitución y su ley orgánica 29-11 y las demás leyes y regulaciones que le son aplicables, conforme con la ley orgánica, establece las atribuciones del Tribunal Superior Electoral, como se detalla a continuación:</t>
  </si>
  <si>
    <t xml:space="preserve">Para la operatividad y funcionamiento institucional, los niveles de autoridades están compuestos por:
• Pleno de Jueces
• Presidente del Tribunal Electoral
• Secretario General
• Directores y Encargados Departamentales.
</t>
  </si>
  <si>
    <t xml:space="preserve">Nota 7 Cuentas, Retenciones y Acumulaciones Por Pagar
Cuentas por pagar proveedores
Corresponde a pagar a proveedores por la compra de bienes o servicios durante el año cuyas facturas fueron recibidas en el mes de diciembre o estaban pendientes de recibir al 31/12/2020.
Impuesto sobre la renta retenido por pagar
Corresponde a impuestos retenidos al personal y a proveedores por servicios prestados durante el mes de diciembre del 2020
</t>
  </si>
  <si>
    <t xml:space="preserve">Compensaciones laborales por pagar
Correspondes a compensaciones laborales pendientes de pago a empleados funcionarios que presentaron renuncias en los meses de noviembre y diciembre de 2020.
Total por pagar a proveedores, retenciones y acumulaciones por pagar
</t>
  </si>
  <si>
    <t>Nota 8 Arrendamiento Financiero</t>
  </si>
  <si>
    <t xml:space="preserve">2Nota 9 Remuneración y Contribuciones 
Los componentes más importantes de este renglón son: sueldos de personal fijo, regalía pascual, vacaciones, compensación y prestaciones laborales. En el caso de las compensaciones y las prestaciones económicas en el 2020 tuvieron un gran impacto en el total de gastos como resultado del pago de labores extraordinarias por los procesos electorales y por las renuncias de funcionarios y empleados producidas en los últimos meses del año. A continuación, se presentan los componentes de este renglón.
</t>
  </si>
  <si>
    <t xml:space="preserve">3Remuneraciones al personal fijo
Remuneraciones a personal de carácter transitorio
Sueldo anual No. 13 (regalía pascual)
Prestaciones económicas
Vacaciones
Compensación (seguridad y horas extras)
Dietas
Gastos de representación
Contribuciones al seguro de salud
Contribuciones al seguro de pensiones
Contribuciones al seguro de riesgo laboral
</t>
  </si>
  <si>
    <t>Total remuneraciones y contribuciones</t>
  </si>
  <si>
    <t>Nota 10 Beneficios a Empleados</t>
  </si>
  <si>
    <t>A) Bono Vacacional</t>
  </si>
  <si>
    <t>Los servidores y servidoras del Tribunal tienen derecho a disfrutar de un periodo de vacaciones y al pago de un bono vacacional conforme a la siguiente escala:</t>
  </si>
  <si>
    <t>B) Indemnizaciones Laborales</t>
  </si>
  <si>
    <t>El TSE registra el pago de la indemnización como gasto en la medida en que los contratos de trabajo son terminados, dicho pago está establecido en el reglamento administrativo aprobadas por el pleno del Tribunal, el cual establece que el servidor que haya prestado sus servicios con un mínimo de tres meses y haya sido desvinculado(a), tendrá derecho a recibir una compensación económica, cuyo importe se fija de acuerdo a las reglas siguientes:</t>
  </si>
  <si>
    <t xml:space="preserve">1) Después de un trabajo no menor de tres meses ni mayor de cuatro, la suma correspondiente a quince días de salario ordinario;
2) Después de un trabajo continuo mayor de cuatro meses y menor de 8, la suma de veinte días de salario ordinario;
3) Después de un trabajo continuo de ocho meses y menor de un año, la suma correspondiente a veinticinco días de salario ordinario;
4) Después de un trabajo mayor de un año y menor de tres, la suma correspondiente a treinta días de salario ordinario por cada año de servicio prestado;
5) Después de un trabajo mayor de tres años, la suma de treinta y cinco días de salario ordinario por cada año de servicio prestado.
</t>
  </si>
  <si>
    <r>
      <t>Funcionarios que lo integran</t>
    </r>
    <r>
      <rPr>
        <sz val="11"/>
        <rFont val="Times New Roman"/>
        <family val="1"/>
      </rPr>
      <t> </t>
    </r>
  </si>
  <si>
    <t>DEL EJERCICIO INTERMEDIO  AL 31 DE DICIEMBRE DEL 2021-2020</t>
  </si>
  <si>
    <t>Gastos Financieros</t>
  </si>
  <si>
    <t>Contratación de Servicios</t>
  </si>
  <si>
    <t>Intereses</t>
  </si>
  <si>
    <t>Otros</t>
  </si>
  <si>
    <t>Transferencias y Asignaciones Presupuestaria</t>
  </si>
  <si>
    <t>El movimiento que, exhibe esta cuenta un balance neto al 31 de diciembre 2021 -2020 es como sigue: los balances netos son de:  </t>
  </si>
  <si>
    <t>Inventarios Materiales y Suministros (Nota 08)</t>
  </si>
  <si>
    <t>Obras de Artes</t>
  </si>
  <si>
    <t>Retenciones Y Acumulaciones (Nota 12)</t>
  </si>
  <si>
    <t xml:space="preserve">Pasivos a largo Plazo </t>
  </si>
  <si>
    <t>Obligaciones por Arrendamiento</t>
  </si>
  <si>
    <t>PBS</t>
  </si>
  <si>
    <t>FECHA</t>
  </si>
  <si>
    <t>RNC</t>
  </si>
  <si>
    <t>FACTURA NO.</t>
  </si>
  <si>
    <t>PROVEEDOR</t>
  </si>
  <si>
    <t>DETALLE</t>
  </si>
  <si>
    <t>MONTO RD$</t>
  </si>
  <si>
    <t>A030030011500002283</t>
  </si>
  <si>
    <t>A030030011500002294</t>
  </si>
  <si>
    <t>101011122</t>
  </si>
  <si>
    <t>B1500001727</t>
  </si>
  <si>
    <t>Publicaciones Ahora S.A.S.</t>
  </si>
  <si>
    <t>B1500003203</t>
  </si>
  <si>
    <t>Editora Hoy S.A.S.</t>
  </si>
  <si>
    <t>B1500004244</t>
  </si>
  <si>
    <t>B1500000433</t>
  </si>
  <si>
    <t>CORESA</t>
  </si>
  <si>
    <t>B1500000442</t>
  </si>
  <si>
    <t>130187142</t>
  </si>
  <si>
    <t>CONDUCE</t>
  </si>
  <si>
    <t>R. Q. D. HIGIENICOS</t>
  </si>
  <si>
    <t>131279546</t>
  </si>
  <si>
    <t>B1500000450</t>
  </si>
  <si>
    <t>00101268720</t>
  </si>
  <si>
    <t>B1500000003</t>
  </si>
  <si>
    <t>LIZA CAMPUSANO MICHEL</t>
  </si>
  <si>
    <t>101887559</t>
  </si>
  <si>
    <t>B1500000263</t>
  </si>
  <si>
    <t>H Y H SOLUTIONS SRL</t>
  </si>
  <si>
    <t>131118348</t>
  </si>
  <si>
    <t>B1500000373</t>
  </si>
  <si>
    <t>AA TECH</t>
  </si>
  <si>
    <t>124027812</t>
  </si>
  <si>
    <t>B1500029935</t>
  </si>
  <si>
    <t>AGUA CRYSTAL</t>
  </si>
  <si>
    <t>B1500029943</t>
  </si>
  <si>
    <t>1-01-759739</t>
  </si>
  <si>
    <t>B1500000905</t>
  </si>
  <si>
    <t>SOLUCIONES TECNOLOGICA EMPRESARIALES</t>
  </si>
  <si>
    <t>401500973</t>
  </si>
  <si>
    <t>B1500005549</t>
  </si>
  <si>
    <t>CERTV</t>
  </si>
  <si>
    <t>00103969952</t>
  </si>
  <si>
    <t>B1500000015</t>
  </si>
  <si>
    <t>DR. PEDRO DE JESUS DIAZ</t>
  </si>
  <si>
    <t>B1500000012</t>
  </si>
  <si>
    <t>B1500000462</t>
  </si>
  <si>
    <t>132095863</t>
  </si>
  <si>
    <t>B1500000029</t>
  </si>
  <si>
    <t>GRUPO ROVEL, SRL</t>
  </si>
  <si>
    <t>B1500000030</t>
  </si>
  <si>
    <t>B1500000031</t>
  </si>
  <si>
    <t>B1500000032</t>
  </si>
  <si>
    <t>B1500000033</t>
  </si>
  <si>
    <t>B1500000034</t>
  </si>
  <si>
    <t>B1500000035</t>
  </si>
  <si>
    <t>101512369</t>
  </si>
  <si>
    <t>B1500000846</t>
  </si>
  <si>
    <t xml:space="preserve">ACTUALIDADES HOME CENTER </t>
  </si>
  <si>
    <t>130297118</t>
  </si>
  <si>
    <t>B1500002165</t>
  </si>
  <si>
    <t>GTG INDUSTRIAL, SRL</t>
  </si>
  <si>
    <t>131999281</t>
  </si>
  <si>
    <t xml:space="preserve">TRANSPORTE LAGAREZ </t>
  </si>
  <si>
    <t>101745517</t>
  </si>
  <si>
    <t>B1500001067</t>
  </si>
  <si>
    <t>COMERCIAL DE PEÑA</t>
  </si>
  <si>
    <t>AGUA CRYSTAL, S.A</t>
  </si>
  <si>
    <t>130738582</t>
  </si>
  <si>
    <t>B1500000310</t>
  </si>
  <si>
    <t>INVERSIONES TEJEDA VALERA , SRL</t>
  </si>
  <si>
    <t>B1500029638</t>
  </si>
  <si>
    <t>B1500030614</t>
  </si>
  <si>
    <t>101011939</t>
  </si>
  <si>
    <t>B1500013468</t>
  </si>
  <si>
    <t>DELTA COMERCIAL</t>
  </si>
  <si>
    <t>131561502</t>
  </si>
  <si>
    <t>B1500000784</t>
  </si>
  <si>
    <t>BROTHERS</t>
  </si>
  <si>
    <t>101654325</t>
  </si>
  <si>
    <t>B1500003845</t>
  </si>
  <si>
    <t xml:space="preserve">CONSORCIO DE TARJETA </t>
  </si>
  <si>
    <t>101026391</t>
  </si>
  <si>
    <t>B1500000701</t>
  </si>
  <si>
    <t>DISTRIBUIDORA LAGARES, SRL</t>
  </si>
  <si>
    <t>B1500001087</t>
  </si>
  <si>
    <t>130228698</t>
  </si>
  <si>
    <t>B1500002754</t>
  </si>
  <si>
    <t>COMPU-OGGICE DOMINICANA, SRL</t>
  </si>
  <si>
    <t>101001577</t>
  </si>
  <si>
    <t>B1500116074</t>
  </si>
  <si>
    <t>COMPAÑÍA DOMINICANA DE TELEFONO</t>
  </si>
  <si>
    <t>B1500116073</t>
  </si>
  <si>
    <t>B1500029805</t>
  </si>
  <si>
    <t>132145682</t>
  </si>
  <si>
    <t>ECONOMICA BY LUIS REYES, SRL</t>
  </si>
  <si>
    <t>Cesar Augusto Jose Abreu</t>
  </si>
  <si>
    <t>B1500013526</t>
  </si>
  <si>
    <t>Trabajando Vidal Potentini</t>
  </si>
  <si>
    <t>B1500029450</t>
  </si>
  <si>
    <t>B1500030545</t>
  </si>
  <si>
    <t>B150030051</t>
  </si>
  <si>
    <t>B1500000226</t>
  </si>
  <si>
    <t>Ajustes por</t>
  </si>
  <si>
    <t>Efectivo neto Provisto(Usado) por Actividades Operativas</t>
  </si>
  <si>
    <t xml:space="preserve"> Efectivo netos por las actividades de inversión</t>
  </si>
  <si>
    <t>Flujo de Efectivo de Actividades de Financiamiento</t>
  </si>
  <si>
    <t>Efectivo y Equivalente de Efectivo Neto al Inicio del Año</t>
  </si>
  <si>
    <t>Efectivo y Equivalente de Efectivo Neto al Final  del Año</t>
  </si>
  <si>
    <t>Tribunal Superior Electoral), reconoce las transferencias entre los niveles de la jerarquía del valor razonable al final del período sobre el que se informa durante el que ocurrió el cambio. </t>
  </si>
  <si>
    <t>Saldo al 31 de diciembre 2021</t>
  </si>
  <si>
    <t>Saldo al 31 de Diciembre de 2021</t>
  </si>
  <si>
    <t>Presupuesto Reformulado</t>
  </si>
  <si>
    <t>Presupuesto Ejecutado</t>
  </si>
  <si>
    <t>% de Ejecución</t>
  </si>
  <si>
    <t>Variación</t>
  </si>
  <si>
    <t xml:space="preserve">Becas Nacionales y Extranjera </t>
  </si>
  <si>
    <t>Los otros activos adquiridos por el Tribunal Superior Electoral, son medidos al costo menos su amortización acumulada y las pérdidas acumuladas por deterioro. Estos corresponden a licencias, programas y software. </t>
  </si>
  <si>
    <t>• Pleno de Jueces</t>
  </si>
  <si>
    <t>• Presidente del Tribunal Electoral</t>
  </si>
  <si>
    <t>• Secretario General</t>
  </si>
  <si>
    <t>• Directores y Encargados Departamentales</t>
  </si>
  <si>
    <r>
      <rPr>
        <b/>
        <sz val="11"/>
        <color rgb="FF000000"/>
        <rFont val="Times New Roman"/>
        <family val="1"/>
      </rPr>
      <t>Nivel 3.</t>
    </r>
    <r>
      <rPr>
        <sz val="11"/>
        <color rgb="FF000000"/>
        <rFont val="Times New Roman"/>
        <family val="1"/>
      </rPr>
      <t xml:space="preserve"> Datos para el activo o pasivo que no se basan en datos de mercado observables (variables no observables).  </t>
    </r>
  </si>
  <si>
    <t>Un detalle de las partidas de ingresos al 31 de Diciembre de 2021 y 2020 es como sigue:</t>
  </si>
  <si>
    <t>Sueldos fijos</t>
  </si>
  <si>
    <t>Sueldos personales contratados o igualado</t>
  </si>
  <si>
    <t>Compensación por servicios de seguridad</t>
  </si>
  <si>
    <t xml:space="preserve">Contribuciones al seguro de salud </t>
  </si>
  <si>
    <t>Contribuciones al riesgo laboral</t>
  </si>
  <si>
    <t xml:space="preserve">Vacaciones </t>
  </si>
  <si>
    <t>Sueldo No.13</t>
  </si>
  <si>
    <t xml:space="preserve">Prestaciones Económicas </t>
  </si>
  <si>
    <t xml:space="preserve">Dietas </t>
  </si>
  <si>
    <t xml:space="preserve">Gastos de Representación </t>
  </si>
  <si>
    <t xml:space="preserve">Suplencias </t>
  </si>
  <si>
    <t>Total :</t>
  </si>
  <si>
    <t>Un detalle de las cuentas sueldos, salarios, beneficios a empleados al 31 de Diciembre 2021 y 2020 es como sigue:</t>
  </si>
  <si>
    <t>Gastos (Notas15,16,17)</t>
  </si>
  <si>
    <t>DURANTE EL EJERCICIO TERMINADO AL 31 DE DIECIEMBRE DEL 2021</t>
  </si>
  <si>
    <t>Licdo. Noé Vásquez Camilo</t>
  </si>
  <si>
    <t xml:space="preserve">  Dir. Administrativo</t>
  </si>
  <si>
    <t>Licdo. Jorge A. De Castro Fernandez</t>
  </si>
  <si>
    <t>Enc. Financiero</t>
  </si>
  <si>
    <t>Analista I De Contabilidad</t>
  </si>
  <si>
    <t xml:space="preserve">  Licda. Antonia Abreu Peña</t>
  </si>
  <si>
    <t>José Joaquin Joa Figueroa</t>
  </si>
  <si>
    <t xml:space="preserve">  Enc.De Contabilidad</t>
  </si>
  <si>
    <t>Porción Corriente deuda a largo Plazo</t>
  </si>
  <si>
    <t>Aprobado Por:</t>
  </si>
  <si>
    <t>Depreciación Acumulada</t>
  </si>
  <si>
    <t>Depreciación acumulada al inicio del periodo</t>
  </si>
  <si>
    <t>Fianzas  y depósitos</t>
  </si>
  <si>
    <t>Licencias de Informática</t>
  </si>
  <si>
    <t>Costos de adquisición</t>
  </si>
  <si>
    <t>Costos de Adquisición 2021</t>
  </si>
  <si>
    <t>Costos de Adquisición 2020</t>
  </si>
  <si>
    <t>Programas de computación</t>
  </si>
  <si>
    <t>Amortización Acumulada</t>
  </si>
  <si>
    <t>Nota: En el estado Financiero a Diciembre 2020, existía una diferencia en la cuenta de efectivo la cual debimos ajustar, ya que no era real.</t>
  </si>
  <si>
    <t>Transferencias y Asignación presupuestaria</t>
  </si>
  <si>
    <t>Nota: La diferencia en esta cuenta se debe a que el Gasto de Proporción de Vacaciones No disfrutadas , pertenece al cierre fiscal del ejercicio terminado  en el año 2020, cuenta por pagar a empelados.</t>
  </si>
  <si>
    <t>Depreciación maquinarias y equipos</t>
  </si>
  <si>
    <t>Depreciación mobiliario y equipo de oficina</t>
  </si>
  <si>
    <t>Depreciación equipos de transporte y otros</t>
  </si>
  <si>
    <t>Sub cuenta Única del tesoro</t>
  </si>
  <si>
    <t>Depósitos y  Fianzas</t>
  </si>
  <si>
    <t>Licencias Informáticas</t>
  </si>
  <si>
    <t xml:space="preserve">El 18 de abril del 2018 el TSE firmo un contrato de arrendamiento financiero por 4 años con opción a compra con el Banco de Reservas por valor de RD$ 40,565,140.00 al 15% de interés anual para el usufructo de 8 vehículos.
El contrato estableció un pago mensual por valor de RD$ 1,332,170.68 durante al menos un año o hasta el vencimiento del plazo del contrato si la deuda no es cancelada antes de su vencimiento. Al 31 de diciembre del 2020 el valor pendiente por dicho contrato es el:
Porción corriente arrendamiento a largo plazo (valor que vence en 2021)
Arrendamiento a largo plazo
Total obligaciones por arrendamiento al 31/12/2020
</t>
  </si>
  <si>
    <t xml:space="preserve">1) Después de un trabajo continuo no menor de un año y ni mayor a cinco años, tendrán derecho a quince días laborables de vacaciones, dentro del año calendario correspondiente;
2) Después de un trabajo continuo no menor de cinco años ni mayor de diez años tendrán derecho a veinte días laborables de vacaciones;
3) Después de un trabajo continuo no menor de diez años ni mayor de quince años tendrán derecho a veinticinco días laborables de vacaciones; 
4) Después de un trabajo continuo mayor de quince años tendrán derecho a treinta días laborables
</t>
  </si>
  <si>
    <t>Cuando se mide el valor razonable de un activo o pasivo, el Tribunal Superior Electoral, utiliza, siempre que sea posible, precios cotizados en un mercado activo.  </t>
  </si>
  <si>
    <t>En. Financiero</t>
  </si>
  <si>
    <t xml:space="preserve">• Conocer de los recursos de apelación a las decisiones adoptadas por las juntas Electorales, conforme a lo dispuesto por la presente ley.
• Conocer de los conflictos internos que se produjeren en los partidos y organizaciones  políticas reconocidos o entre estos, sobre la base de apoderamiento por una o más partes involucradas y siempre circunscribiendo su intervención a los casos en los cuales se violen disposiciones de la Constitución, la ley los reglamentos o los estatutos partidarios
• Conocer de las impugnaciones y recusaciones de los miembros de las juntas Electorales, de conformidad con lo que dispone la ley Electoral.
• Decidir respecto de los recursos de revisión contra  sus propias decisiones cuando concurran las decisiones establecidas por el derecho común.
• Ordenar la celebración  de nuevas elecciones cuando hubieran sido anuladas. Las que se hayan celebrado en determinados colegios electorales, siempre que la votación en estos sea susceptible de afectar el resultado de elección.
• Conocer de las rectificaciones de las actas del Estado Civil que tengan un carácter judicial, de conformidad con las leyes vigentes. Las acciones de rectificación serán tramitadas a través de las Juntas Electorales de cada municipio y el Distrito Nacional.
• Conocer de los conflictos surgidos a raíz de la celebración de plebiscitos y referéndums.
El Tribunal Superior Electoral está integrado por cinco jueces electorales y sus respectivos suplentes, designados por el Consejo Nacional de la magistratura, por un periodo de 4 años.
El nivel máximo de instancia del Tribunal Superior Electoral lo constituye el pleno de jueces, integrado por su presidente y la totalidad de los jueces titulares, establecido en el Artículo 10, de su ley orgánica.
Para la operatividad y funcionamiento institucional, los niveles de autoridades están compuestos por:
• Pleno de Jueces
• Presidente del Tribunal Electoral
• Secretario General
• Directores y Encargados Departamentales
Impuesto Sobre la Renta
De acuerdo a las leyes tributarias vigentes en la Republica Dominicana, la entidad no genera impuestos sobre la renta, sin embargo, debe fungir como agente de retención de impuestos sobre los salarios pagados a empleados que se encuentran dentro de los niveles establecidos por dicha ley, así como a aquellos servicios gravables prestados a la entidad por instituciones jurídicas y personas físicas.
Seguridad Social 
La Ley No. 87-01, que establece el sistema Dominicano de Seguridad Social para proteger a los residentes el país. Con esta ley, se establece una contribución patronal equivalente al 70% para cubrir el seguro familiar de salud, de vejez y discapacidad
El Tribunal reconoce los resultados, los aportes efectuados al sistema Dominicano de Seguridad Social. Estos aportes, conjuntamente con los portes de los empleados, se mantienen como acumulación hasta en el momento en el que son depositados en la Tesorería de la Seguridad Social de la Republica Dominicana. A partir del pago mensual de esta acumulación, el tribunal no mantiene ningún otro compromiso por este concepto.
Regalía Pascual
Las leyes locales establecen compensaciones al personal, que establece un pago de una regalía pascual, basada en la duodécima parte de los salarios devengado por la empleomanía durante el año.
Nota 2 Políticas y Estimaciones Contables
A continuación, se presenta un resumen de las principales políticas de contabilidad, consideradas por la administración como las más apropiadas en las circunstancias para presentar los estados de Situación Financiera al 31 de diciembre del 2020, Estados de Rendimiento Financiero y de Flujos de Efectivo, de conformidad con las Normas Internacionales de Contabilidad del Sector Público (NICSP) adoptadas por la Dirección General de Contabilidad Gubernamental de la Republica Dominicana (DIGECOG) Ley 126-01 y su reglamento de aplicación, Titulo III, Articulo No. 13.
Transacciones en moneda extranjera
Las transacciones en monedas extranjeras son convertidas a pesos dominicanos (RD) en las fechas de las transacciones, los activos y pasivos en monedas extranjeras se convierten a pesos dominicanos (RD) a las tasa de cambio vigente en el mercado en la fecha de los estados financieros.
Al 31 de diciembre 2020 el Tribunal no presenta saldos en monedas extranjeras, la tasa de cambio del peso dominicano (RD$) con relación al dólar estadounidense era de: RD$ 58.15 por cada 1 US$ dólar. 
Transacciones recibidas del Estado Dominicano
Los fondos que financian las operaciones del Tribunal provienen mayormente de asignaciones presupuestarias consignadas en la ley General de Presupuesto de cada año, en el 2020 mediante dicha ley el TSE recibió aportes por RD$601,381,669.00 (Seiscientos un Millones Trescientos Ochenta y Un Millones Seiscientos Sesenta y Nueve Pesos con 00/100).
Estas asignaciones presupuestarias fueron recibidas n doce (12) partidas iguales durante los meses del año y reconocidas como ingreso por el método de lo percibido, es decir cuando se recibe el efectivo.
Gastos
El Tribunal Superior Electoral reconoce sus gatos cuando se originan, es decir cuando se recibe el servicio que lo origina.
Uso de estimaciones
La preparación de los Estados Financieros, de conformidad con la Norma Internacional de Contabilidad del Sector Publico, (NICSP No.3) requiere que la gerencia efectué estimaciones y presunciones que afectan los montos reportados de activos y pasivos. Por consiguiente, los montos de los activos y pasivos reportados en los estados financieros pudieran diferir de las estimaciones hechas por la Gerencia del Tribunal Electoral.
Nota 3 Efectivo y Equivalente de Efectivo
Efectivo en cuenta corriente
Fondos de cajas chicas
Fondos liquidables
Efectivo en Dólares (US$25.00)
Certificados financieros (dos) abiertos en el 2019 a 90 días a tasa de interés capitalizables, a una tasa promedio de interés durante el 202 de 2.67%, generando un interés durante dicho año de RD$273,465.24
Total de Efectivo y Equivalente
Nota 4 Seguros Pagados Por Anticipado
Seguros Pagados por anticipado al 31/12/2019
Mas pólizas pagadas en 2020
Vehículos de motor
Mobiliarios y equipos de oficina
Disponible durante el año
Seguros pagados por anticipado al 31/12/2020
Gastos de seguros año 2020
Nota 5 Materiales y Suministros
Materiales y suministros al 31/12/2019
Materiales y suministros comprados en 2020
Disponible durante el año 
Materiales y suministros al 31/12/2020
Materiales y suministros consumidos durante 2020
Nota 6 Propiedad, Planta y Equipos (ACTIVOS FIJOS)
Los activos fijos son presentados al costo de adquisición menos la depreciación acumulada, en los casos de que existan partes significativas de este componente que tengan una vida útil distinta, se contabilizan como elementos separados. Al 31 de diciembre del 2020 la composición de estos activos es la siguiente:
Equipos de transporte, mobiliarios y equipos
Depreciación acumulada equipos de transporte mobiliarios y equipos
Valor neto equipos de transporte, mobiliarios y equipos
Obras de Arte
Programas de informáticas
Amortización acumulada programas de informáticas
Valor neto programas de informáticas
Valor neto total de propiedad, planta y equipos
</t>
  </si>
  <si>
    <t xml:space="preserve">  Enc. Contabilidad</t>
  </si>
  <si>
    <t>Pago por Adquisición por propiedades Planta y Equipo</t>
  </si>
  <si>
    <t>Aumento porción Corriente Deuda a Largo Plazo</t>
  </si>
  <si>
    <t>(Disminución) Deuda a Largo Plazo</t>
  </si>
  <si>
    <t>Aumento (Disminución) neto en efectivo y equivalente de efectivo</t>
  </si>
  <si>
    <t>Depreciación y Amortización</t>
  </si>
  <si>
    <t xml:space="preserve">Cambio En Los Activos y Pasivos Corrientes (Aumento) Disminución en Gastos Pagados Por Anticipados </t>
  </si>
  <si>
    <t>(Aumento) Disminución En Materiales Suministros</t>
  </si>
  <si>
    <t>(Aumento) Disminución En Otros Activos</t>
  </si>
  <si>
    <t>(Aumento) Disminución En Cuentas Por Pagar</t>
  </si>
  <si>
    <t>(Aumento) Disminución En Retenciones y Acumulaciones por Pagar</t>
  </si>
  <si>
    <t xml:space="preserve">  Enc. De Contabilidad</t>
  </si>
  <si>
    <t>Verificado Por:</t>
  </si>
  <si>
    <t>Un detalle de las cuentas por pagar a corto plazo al 31 de Diciembre  de 2021 y 2020 es como sigue:</t>
  </si>
  <si>
    <t>Un detalle de las partidas de activos intangibles al 31 de Diciembre de 2021 y 2020 es como sigue:</t>
  </si>
  <si>
    <t>Un detalle de los activos fijos al 31 de Diciembre del 2021 y 2020 es como sigue:</t>
  </si>
  <si>
    <t>Un detalle de los pagos anticipados al 31 de Diciembre del 2021 y 2020, es como sigue:</t>
  </si>
  <si>
    <t>Un detalle de las cuenta de inventario al 31 de Diciembre del 2021 y 2020, es como sigue:</t>
  </si>
  <si>
    <t>Un detalle del efectivo y equivalente de efectivo al 31  de Diciembre del 2021 y 2020 es como sigue:</t>
  </si>
  <si>
    <t>Un detalle de los gastos de suministro y materiales para consumo al  31 de Diciembre de 2021 y 2020 es como sigue:</t>
  </si>
  <si>
    <t>Un detalle de los gastos de depreciación y amortización al  31 de Diciembre de 2021 y 2020 es como sigue: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</si>
</sst>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3" formatCode="_(* #,##0.00_);_(* \(#,##0.00\);_(* &quot;-&quot;??_);_(@_)"/>
    <numFmt numFmtId="164" formatCode="_-* #,##0.00\ _€_-;\-* #,##0.00\ _€_-;_-* &quot;-&quot;??\ _€_-;_-@_-"/>
    <numFmt numFmtId="165" formatCode="_-* #,##0\ _€_-;\-* #,##0\ _€_-;_-* &quot;-&quot;??\ _€_-;_-@_-"/>
    <numFmt numFmtId="166" formatCode="_(* #,##0_);_(* \(#,##0\);_(* &quot;-&quot;??_);_(@_)"/>
    <numFmt numFmtId="167" formatCode="_-* #,##0.00\ _P_t_s_-;\-* #,##0.00\ _P_t_s_-;_-* &quot;-&quot;??\ _P_t_s_-;_-@_-"/>
    <numFmt numFmtId="168" formatCode="_-* #,##0.0\ _€_-;\-* #,##0.0\ _€_-;_-* &quot;-&quot;??\ _€_-;_-@_-"/>
    <numFmt numFmtId="169" formatCode="#,##0.0_);\(#,##0.0\)"/>
  </numFmts>
  <fonts count="33" x14ac:knownFonts="1">
    <font>
      <sz val="11"/>
      <color theme="1"/>
      <name val="Calibri"/>
      <family val="2"/>
      <scheme val="minor"/>
    </font>
    <font>
      <sz val="12"/>
      <color theme="1"/>
      <name val="Calibri"/>
      <family val="2"/>
      <scheme val="minor"/>
    </font>
    <font>
      <sz val="12"/>
      <color rgb="FF231F20"/>
      <name val="Times New Roman"/>
      <family val="1"/>
    </font>
    <font>
      <b/>
      <sz val="12"/>
      <color rgb="FF231F20"/>
      <name val="Times New Roman"/>
      <family val="1"/>
    </font>
    <font>
      <b/>
      <u/>
      <sz val="12"/>
      <color rgb="FF231F20"/>
      <name val="Times New Roman"/>
      <family val="1"/>
    </font>
    <font>
      <sz val="11"/>
      <color theme="1"/>
      <name val="Calibri"/>
      <family val="2"/>
      <scheme val="minor"/>
    </font>
    <font>
      <sz val="10"/>
      <name val="Arial"/>
      <family val="2"/>
    </font>
    <font>
      <b/>
      <sz val="12"/>
      <name val="Times New Roman"/>
      <family val="1"/>
    </font>
    <font>
      <sz val="11"/>
      <color theme="1"/>
      <name val="Times New Roman"/>
      <family val="1"/>
    </font>
    <font>
      <sz val="12"/>
      <color rgb="FF000000"/>
      <name val="Times New Roman"/>
      <family val="1"/>
    </font>
    <font>
      <sz val="11"/>
      <name val="Times New Roman"/>
      <family val="1"/>
    </font>
    <font>
      <b/>
      <sz val="11"/>
      <color rgb="FF000000"/>
      <name val="Times New Roman"/>
      <family val="1"/>
    </font>
    <font>
      <sz val="11"/>
      <color rgb="FF000000"/>
      <name val="Times New Roman"/>
      <family val="1"/>
    </font>
    <font>
      <sz val="20"/>
      <color theme="1"/>
      <name val="Times New Roman"/>
      <family val="1"/>
    </font>
    <font>
      <b/>
      <sz val="11"/>
      <color theme="1"/>
      <name val="Times New Roman"/>
      <family val="1"/>
    </font>
    <font>
      <sz val="12"/>
      <color theme="1"/>
      <name val="Times New Roman"/>
      <family val="1"/>
    </font>
    <font>
      <b/>
      <sz val="12"/>
      <color indexed="8"/>
      <name val="Times New Roman"/>
      <family val="1"/>
    </font>
    <font>
      <b/>
      <sz val="12"/>
      <color theme="1"/>
      <name val="Times New Roman"/>
      <family val="1"/>
    </font>
    <font>
      <b/>
      <u val="doubleAccounting"/>
      <sz val="12"/>
      <color theme="1"/>
      <name val="Times New Roman"/>
      <family val="1"/>
    </font>
    <font>
      <b/>
      <sz val="11"/>
      <color indexed="8"/>
      <name val="Times New Roman"/>
      <family val="1"/>
    </font>
    <font>
      <b/>
      <sz val="11"/>
      <color theme="1"/>
      <name val="Arial"/>
      <family val="2"/>
    </font>
    <font>
      <sz val="11"/>
      <color theme="1"/>
      <name val="Arial"/>
      <family val="2"/>
    </font>
    <font>
      <sz val="10"/>
      <color theme="1"/>
      <name val="Times New Roman"/>
      <family val="1"/>
    </font>
    <font>
      <b/>
      <sz val="10"/>
      <color theme="1"/>
      <name val="Times New Roman"/>
      <family val="1"/>
    </font>
    <font>
      <sz val="10"/>
      <color rgb="FF000000"/>
      <name val="Times New Roman"/>
      <family val="1"/>
    </font>
    <font>
      <b/>
      <sz val="10"/>
      <color rgb="FF000000"/>
      <name val="Times New Roman"/>
      <family val="1"/>
    </font>
    <font>
      <u/>
      <sz val="10"/>
      <color theme="1"/>
      <name val="Times New Roman"/>
      <family val="1"/>
    </font>
    <font>
      <b/>
      <sz val="16"/>
      <name val="Times New Roman"/>
      <family val="1"/>
    </font>
    <font>
      <sz val="11"/>
      <color rgb="FF000000"/>
      <name val="Calibri"/>
      <family val="2"/>
      <scheme val="minor"/>
    </font>
    <font>
      <u/>
      <sz val="10"/>
      <color rgb="FF000000"/>
      <name val="Times New Roman"/>
      <family val="1"/>
    </font>
    <font>
      <sz val="14"/>
      <color theme="1"/>
      <name val="Times New Roman"/>
      <family val="1"/>
    </font>
    <font>
      <sz val="14"/>
      <color rgb="FF000000"/>
      <name val="Times New Roman"/>
      <family val="1"/>
    </font>
    <font>
      <b/>
      <sz val="14"/>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9">
    <border>
      <left/>
      <right/>
      <top/>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double">
        <color indexed="64"/>
      </bottom>
      <diagonal/>
    </border>
  </borders>
  <cellStyleXfs count="5">
    <xf numFmtId="0" fontId="0" fillId="0" borderId="0"/>
    <xf numFmtId="164" fontId="5" fillId="0" borderId="0" applyFont="0" applyFill="0" applyBorder="0" applyAlignment="0" applyProtection="0"/>
    <xf numFmtId="9" fontId="5" fillId="0" borderId="0" applyFont="0" applyFill="0" applyBorder="0" applyAlignment="0" applyProtection="0"/>
    <xf numFmtId="0" fontId="6" fillId="0" borderId="0"/>
    <xf numFmtId="167" fontId="6" fillId="0" borderId="0" applyFont="0" applyFill="0" applyBorder="0" applyAlignment="0" applyProtection="0"/>
  </cellStyleXfs>
  <cellXfs count="283">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left" vertical="center" indent="5"/>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alignment horizontal="left" vertical="center" wrapText="1" indent="1"/>
    </xf>
    <xf numFmtId="0" fontId="3" fillId="0" borderId="0" xfId="0" applyFont="1" applyAlignment="1">
      <alignment horizontal="left" vertical="center" wrapText="1"/>
    </xf>
    <xf numFmtId="0" fontId="3" fillId="0" borderId="0" xfId="0" applyFont="1" applyBorder="1" applyAlignment="1">
      <alignment horizontal="center" vertical="center"/>
    </xf>
    <xf numFmtId="165" fontId="2" fillId="0" borderId="0" xfId="1" applyNumberFormat="1" applyFont="1" applyAlignment="1">
      <alignment horizontal="center" vertical="center" wrapText="1"/>
    </xf>
    <xf numFmtId="165" fontId="2" fillId="0" borderId="0" xfId="1" applyNumberFormat="1" applyFont="1" applyBorder="1" applyAlignment="1">
      <alignment horizontal="center" vertical="center" wrapText="1"/>
    </xf>
    <xf numFmtId="165" fontId="3" fillId="0" borderId="0" xfId="1" applyNumberFormat="1" applyFont="1" applyAlignment="1">
      <alignment horizontal="center" vertical="center" wrapText="1"/>
    </xf>
    <xf numFmtId="165" fontId="3" fillId="0" borderId="0" xfId="1" applyNumberFormat="1" applyFont="1" applyBorder="1" applyAlignment="1">
      <alignment horizontal="center" vertical="center" wrapText="1"/>
    </xf>
    <xf numFmtId="165" fontId="3" fillId="0" borderId="3" xfId="1" applyNumberFormat="1" applyFont="1" applyBorder="1" applyAlignment="1">
      <alignment horizontal="center" vertical="center" wrapText="1"/>
    </xf>
    <xf numFmtId="165" fontId="3" fillId="0" borderId="4" xfId="1" applyNumberFormat="1" applyFont="1" applyBorder="1" applyAlignment="1">
      <alignment horizontal="center" vertical="center" wrapText="1"/>
    </xf>
    <xf numFmtId="0" fontId="8" fillId="0" borderId="0" xfId="0" applyFont="1"/>
    <xf numFmtId="0" fontId="8" fillId="0" borderId="0" xfId="0" applyFont="1" applyAlignment="1">
      <alignment wrapText="1"/>
    </xf>
    <xf numFmtId="0" fontId="11" fillId="0" borderId="0" xfId="0" applyFont="1" applyAlignment="1">
      <alignment horizontal="center"/>
    </xf>
    <xf numFmtId="0" fontId="12" fillId="0" borderId="0" xfId="0" applyFont="1" applyAlignment="1">
      <alignment wrapText="1"/>
    </xf>
    <xf numFmtId="0" fontId="12" fillId="0" borderId="0" xfId="0" applyFont="1" applyAlignment="1">
      <alignment horizontal="left" wrapText="1"/>
    </xf>
    <xf numFmtId="0" fontId="10" fillId="0" borderId="0" xfId="0" applyFont="1" applyAlignment="1">
      <alignment horizontal="justify" vertical="center" wrapText="1"/>
    </xf>
    <xf numFmtId="0" fontId="13" fillId="2" borderId="0" xfId="0" applyFont="1" applyFill="1"/>
    <xf numFmtId="0" fontId="13" fillId="0" borderId="0" xfId="0" applyFont="1"/>
    <xf numFmtId="165" fontId="3" fillId="0" borderId="0" xfId="1" applyNumberFormat="1" applyFont="1" applyBorder="1" applyAlignment="1">
      <alignment horizontal="center" vertical="center"/>
    </xf>
    <xf numFmtId="0" fontId="13" fillId="2" borderId="0" xfId="0" applyFont="1" applyFill="1" applyBorder="1"/>
    <xf numFmtId="0" fontId="13" fillId="0" borderId="0" xfId="0" applyFont="1" applyBorder="1"/>
    <xf numFmtId="0" fontId="15" fillId="0" borderId="0" xfId="0" applyFont="1"/>
    <xf numFmtId="0" fontId="15" fillId="2" borderId="0" xfId="0" applyFont="1" applyFill="1" applyBorder="1" applyAlignment="1">
      <alignment horizontal="left" vertical="center" wrapText="1"/>
    </xf>
    <xf numFmtId="0" fontId="17" fillId="2" borderId="0" xfId="0" applyFont="1" applyFill="1" applyBorder="1" applyAlignment="1">
      <alignment horizontal="center" vertical="center" wrapText="1"/>
    </xf>
    <xf numFmtId="0" fontId="15" fillId="2" borderId="0" xfId="0" applyFont="1" applyFill="1" applyAlignment="1">
      <alignment horizontal="left"/>
    </xf>
    <xf numFmtId="0" fontId="15" fillId="2" borderId="0" xfId="0" applyFont="1" applyFill="1" applyAlignment="1">
      <alignment horizontal="center"/>
    </xf>
    <xf numFmtId="0" fontId="15" fillId="2" borderId="0" xfId="0" applyFont="1" applyFill="1" applyBorder="1" applyAlignment="1">
      <alignment horizontal="center"/>
    </xf>
    <xf numFmtId="0" fontId="15" fillId="2" borderId="0" xfId="3" applyFont="1" applyFill="1" applyBorder="1" applyAlignment="1">
      <alignment horizontal="center"/>
    </xf>
    <xf numFmtId="0" fontId="15" fillId="0" borderId="0" xfId="0" applyFont="1" applyBorder="1" applyAlignment="1">
      <alignment vertical="center" wrapText="1"/>
    </xf>
    <xf numFmtId="0" fontId="20" fillId="0" borderId="0" xfId="0" applyFont="1"/>
    <xf numFmtId="0" fontId="20" fillId="0" borderId="0" xfId="0" applyFont="1" applyFill="1"/>
    <xf numFmtId="0" fontId="21" fillId="0" borderId="0" xfId="0" applyFont="1"/>
    <xf numFmtId="164" fontId="21" fillId="0" borderId="0" xfId="1" applyFont="1"/>
    <xf numFmtId="0" fontId="21" fillId="0" borderId="0" xfId="0" applyFont="1" applyFill="1"/>
    <xf numFmtId="0" fontId="20" fillId="0" borderId="0" xfId="0" applyFont="1" applyBorder="1"/>
    <xf numFmtId="164" fontId="20" fillId="0" borderId="0" xfId="1" applyFont="1" applyBorder="1" applyAlignment="1">
      <alignment horizontal="right"/>
    </xf>
    <xf numFmtId="0" fontId="21" fillId="0" borderId="0" xfId="0" applyFont="1" applyFill="1" applyBorder="1"/>
    <xf numFmtId="0" fontId="20" fillId="0" borderId="0" xfId="0" applyFont="1" applyFill="1" applyBorder="1"/>
    <xf numFmtId="0" fontId="21" fillId="0" borderId="0" xfId="0" applyFont="1" applyFill="1" applyAlignment="1">
      <alignment horizontal="left" wrapText="1"/>
    </xf>
    <xf numFmtId="164" fontId="22" fillId="0" borderId="0" xfId="1" applyFont="1" applyBorder="1" applyAlignment="1">
      <alignment horizontal="right"/>
    </xf>
    <xf numFmtId="164" fontId="23" fillId="0" borderId="3" xfId="1" applyFont="1" applyBorder="1" applyAlignment="1">
      <alignment horizontal="right"/>
    </xf>
    <xf numFmtId="164" fontId="23" fillId="0" borderId="0" xfId="1" applyFont="1" applyBorder="1" applyAlignment="1">
      <alignment horizontal="right"/>
    </xf>
    <xf numFmtId="0" fontId="22" fillId="0" borderId="0" xfId="0" applyFont="1"/>
    <xf numFmtId="164" fontId="22" fillId="0" borderId="0" xfId="1" applyFont="1"/>
    <xf numFmtId="0" fontId="23" fillId="0" borderId="0" xfId="0" applyFont="1"/>
    <xf numFmtId="0" fontId="22" fillId="0" borderId="0" xfId="0" applyFont="1" applyFill="1"/>
    <xf numFmtId="0" fontId="23" fillId="0" borderId="0" xfId="0" applyFont="1" applyFill="1" applyBorder="1" applyAlignment="1"/>
    <xf numFmtId="0" fontId="23" fillId="0" borderId="0" xfId="0" applyFont="1" applyFill="1" applyBorder="1" applyAlignment="1">
      <alignment horizontal="center"/>
    </xf>
    <xf numFmtId="0" fontId="22" fillId="0" borderId="0" xfId="0" applyFont="1" applyBorder="1"/>
    <xf numFmtId="0" fontId="23" fillId="0" borderId="0" xfId="0" applyFont="1" applyBorder="1"/>
    <xf numFmtId="164" fontId="23" fillId="0" borderId="0" xfId="0" applyNumberFormat="1" applyFont="1" applyBorder="1" applyAlignment="1">
      <alignment horizontal="right"/>
    </xf>
    <xf numFmtId="164" fontId="22" fillId="0" borderId="0" xfId="1" applyFont="1" applyBorder="1"/>
    <xf numFmtId="0" fontId="23" fillId="0" borderId="0" xfId="0" applyFont="1" applyFill="1"/>
    <xf numFmtId="164" fontId="22" fillId="0" borderId="2" xfId="1" applyFont="1" applyBorder="1" applyAlignment="1">
      <alignment horizontal="right"/>
    </xf>
    <xf numFmtId="164" fontId="22" fillId="0" borderId="0" xfId="1" applyFont="1" applyFill="1"/>
    <xf numFmtId="0" fontId="23" fillId="0" borderId="0" xfId="0" applyFont="1" applyFill="1" applyBorder="1" applyAlignment="1">
      <alignment horizontal="center" wrapText="1"/>
    </xf>
    <xf numFmtId="164" fontId="23" fillId="0" borderId="0" xfId="1" applyFont="1" applyFill="1" applyBorder="1" applyAlignment="1">
      <alignment horizontal="center" wrapText="1"/>
    </xf>
    <xf numFmtId="0" fontId="22" fillId="0" borderId="0" xfId="0" applyFont="1" applyFill="1" applyBorder="1"/>
    <xf numFmtId="164" fontId="22" fillId="0" borderId="0" xfId="1" applyFont="1" applyFill="1" applyBorder="1" applyAlignment="1">
      <alignment horizontal="right"/>
    </xf>
    <xf numFmtId="164" fontId="22" fillId="0" borderId="2" xfId="1" applyFont="1" applyFill="1" applyBorder="1" applyAlignment="1">
      <alignment horizontal="right"/>
    </xf>
    <xf numFmtId="0" fontId="23" fillId="0" borderId="0" xfId="0" applyFont="1" applyFill="1" applyBorder="1"/>
    <xf numFmtId="164" fontId="23" fillId="0" borderId="0" xfId="1" applyFont="1" applyFill="1" applyBorder="1" applyAlignment="1">
      <alignment horizontal="right"/>
    </xf>
    <xf numFmtId="164" fontId="23" fillId="0" borderId="4" xfId="1" applyFont="1" applyFill="1" applyBorder="1" applyAlignment="1">
      <alignment horizontal="right"/>
    </xf>
    <xf numFmtId="164" fontId="23" fillId="0" borderId="3" xfId="1" applyFont="1" applyFill="1" applyBorder="1" applyAlignment="1">
      <alignment horizontal="right"/>
    </xf>
    <xf numFmtId="164" fontId="22" fillId="0" borderId="0" xfId="1" applyFont="1" applyFill="1" applyBorder="1"/>
    <xf numFmtId="0" fontId="22" fillId="0" borderId="0" xfId="0" applyFont="1" applyFill="1" applyBorder="1" applyAlignment="1"/>
    <xf numFmtId="0" fontId="22" fillId="0" borderId="0" xfId="0" applyFont="1" applyBorder="1" applyAlignment="1">
      <alignment horizontal="right"/>
    </xf>
    <xf numFmtId="0" fontId="22" fillId="0" borderId="0" xfId="0" applyFont="1" applyAlignment="1">
      <alignment horizontal="left" wrapText="1"/>
    </xf>
    <xf numFmtId="164" fontId="22" fillId="0" borderId="0" xfId="1" applyFont="1" applyAlignment="1">
      <alignment horizontal="left" wrapText="1"/>
    </xf>
    <xf numFmtId="0" fontId="22" fillId="0" borderId="0" xfId="0" applyFont="1" applyBorder="1" applyAlignment="1">
      <alignment horizontal="left" wrapText="1"/>
    </xf>
    <xf numFmtId="164" fontId="22" fillId="0" borderId="0" xfId="0" applyNumberFormat="1" applyFont="1" applyBorder="1"/>
    <xf numFmtId="0" fontId="22" fillId="0" borderId="0" xfId="0" applyFont="1" applyFill="1" applyAlignment="1">
      <alignment horizontal="right"/>
    </xf>
    <xf numFmtId="43" fontId="22" fillId="0" borderId="0" xfId="0" applyNumberFormat="1" applyFont="1" applyBorder="1"/>
    <xf numFmtId="165" fontId="2" fillId="0" borderId="0" xfId="1" applyNumberFormat="1" applyFont="1" applyFill="1" applyAlignment="1">
      <alignment horizontal="center" vertical="center" wrapText="1"/>
    </xf>
    <xf numFmtId="0" fontId="2" fillId="0" borderId="0" xfId="0" applyFont="1" applyFill="1" applyAlignment="1">
      <alignment horizontal="center" vertical="center" wrapText="1"/>
    </xf>
    <xf numFmtId="165" fontId="2" fillId="0" borderId="2" xfId="1" applyNumberFormat="1" applyFont="1" applyFill="1" applyBorder="1" applyAlignment="1">
      <alignment horizontal="center" vertical="center" wrapText="1"/>
    </xf>
    <xf numFmtId="165" fontId="3" fillId="0" borderId="4" xfId="1" applyNumberFormat="1" applyFont="1" applyFill="1" applyBorder="1" applyAlignment="1">
      <alignment horizontal="center" vertical="center" wrapText="1"/>
    </xf>
    <xf numFmtId="165" fontId="3" fillId="0" borderId="0" xfId="1" applyNumberFormat="1" applyFont="1" applyFill="1" applyAlignment="1">
      <alignment horizontal="center" vertical="center" wrapText="1"/>
    </xf>
    <xf numFmtId="165" fontId="2" fillId="0" borderId="0" xfId="1" applyNumberFormat="1" applyFont="1" applyFill="1" applyAlignment="1">
      <alignment horizontal="justify" vertical="center" wrapText="1"/>
    </xf>
    <xf numFmtId="165" fontId="2" fillId="0" borderId="0" xfId="1" applyNumberFormat="1" applyFont="1" applyFill="1" applyBorder="1" applyAlignment="1">
      <alignment horizontal="center" vertical="center" wrapText="1"/>
    </xf>
    <xf numFmtId="165" fontId="3" fillId="0" borderId="0" xfId="1" applyNumberFormat="1" applyFont="1" applyFill="1" applyBorder="1" applyAlignment="1">
      <alignment horizontal="center" vertical="center" wrapText="1"/>
    </xf>
    <xf numFmtId="165" fontId="3" fillId="0" borderId="3" xfId="1" applyNumberFormat="1" applyFont="1" applyFill="1" applyBorder="1" applyAlignment="1">
      <alignment horizontal="center" vertical="center" wrapText="1"/>
    </xf>
    <xf numFmtId="0" fontId="1" fillId="0" borderId="0" xfId="0" applyFont="1" applyFill="1"/>
    <xf numFmtId="0" fontId="22" fillId="0" borderId="0" xfId="0" applyFont="1" applyFill="1" applyAlignment="1">
      <alignment wrapText="1"/>
    </xf>
    <xf numFmtId="0" fontId="15" fillId="0" borderId="0" xfId="0" applyFont="1" applyFill="1" applyBorder="1" applyAlignment="1">
      <alignment horizontal="left" vertical="center" wrapText="1"/>
    </xf>
    <xf numFmtId="41" fontId="15" fillId="0" borderId="0" xfId="0" applyNumberFormat="1" applyFont="1" applyFill="1" applyBorder="1" applyAlignment="1">
      <alignment horizontal="center" vertical="center" wrapText="1"/>
    </xf>
    <xf numFmtId="41" fontId="15" fillId="0" borderId="2" xfId="0" applyNumberFormat="1" applyFont="1" applyFill="1" applyBorder="1" applyAlignment="1">
      <alignment horizontal="center" vertical="center" wrapText="1"/>
    </xf>
    <xf numFmtId="0" fontId="17" fillId="0" borderId="0" xfId="0" applyFont="1" applyFill="1" applyBorder="1" applyAlignment="1">
      <alignment horizontal="left" vertical="center" wrapText="1"/>
    </xf>
    <xf numFmtId="41" fontId="17" fillId="0" borderId="1" xfId="0" applyNumberFormat="1" applyFont="1" applyFill="1" applyBorder="1" applyAlignment="1">
      <alignment horizontal="center" vertical="center" wrapText="1"/>
    </xf>
    <xf numFmtId="41" fontId="18" fillId="0" borderId="0" xfId="0" applyNumberFormat="1" applyFont="1" applyFill="1" applyBorder="1" applyAlignment="1">
      <alignment horizontal="center" vertical="center" wrapText="1"/>
    </xf>
    <xf numFmtId="41" fontId="17" fillId="0" borderId="0" xfId="0" applyNumberFormat="1" applyFont="1" applyFill="1" applyBorder="1" applyAlignment="1">
      <alignment horizontal="center" vertical="center" wrapText="1"/>
    </xf>
    <xf numFmtId="0" fontId="15" fillId="0" borderId="0" xfId="0" applyFont="1" applyFill="1" applyBorder="1" applyAlignment="1">
      <alignment horizontal="left" vertical="center"/>
    </xf>
    <xf numFmtId="166" fontId="15" fillId="0" borderId="0" xfId="1" applyNumberFormat="1" applyFont="1" applyFill="1" applyBorder="1" applyAlignment="1">
      <alignment horizontal="center"/>
    </xf>
    <xf numFmtId="41" fontId="17" fillId="0" borderId="3" xfId="0" applyNumberFormat="1" applyFont="1" applyFill="1" applyBorder="1" applyAlignment="1">
      <alignment horizontal="center" vertical="center" wrapText="1"/>
    </xf>
    <xf numFmtId="0" fontId="1" fillId="0" borderId="0" xfId="0" applyFont="1" applyFill="1" applyAlignment="1">
      <alignment horizontal="left"/>
    </xf>
    <xf numFmtId="41" fontId="1" fillId="0" borderId="0" xfId="0" applyNumberFormat="1" applyFont="1" applyFill="1"/>
    <xf numFmtId="0" fontId="1" fillId="0" borderId="0" xfId="0" applyFont="1" applyFill="1" applyBorder="1"/>
    <xf numFmtId="0" fontId="7" fillId="0" borderId="0" xfId="0" applyFont="1" applyFill="1" applyAlignment="1">
      <alignment horizontal="left" vertical="top"/>
    </xf>
    <xf numFmtId="0" fontId="3" fillId="0" borderId="0" xfId="0" applyFont="1" applyAlignment="1">
      <alignment horizontal="center" vertical="center"/>
    </xf>
    <xf numFmtId="0" fontId="3" fillId="0" borderId="0" xfId="0" applyFont="1" applyAlignment="1">
      <alignment horizontal="left" vertical="center" wrapText="1" indent="1"/>
    </xf>
    <xf numFmtId="0" fontId="15" fillId="0" borderId="0" xfId="0" applyFont="1" applyAlignment="1">
      <alignment vertical="center" wrapText="1"/>
    </xf>
    <xf numFmtId="165" fontId="15" fillId="0" borderId="0" xfId="1" applyNumberFormat="1" applyFont="1" applyAlignment="1">
      <alignment vertical="center" wrapText="1"/>
    </xf>
    <xf numFmtId="165" fontId="15" fillId="0" borderId="0" xfId="1" applyNumberFormat="1" applyFont="1" applyBorder="1" applyAlignment="1">
      <alignment vertical="center" wrapText="1"/>
    </xf>
    <xf numFmtId="0" fontId="17" fillId="0" borderId="0" xfId="0" applyFont="1"/>
    <xf numFmtId="0" fontId="15" fillId="0" borderId="0" xfId="0" applyFont="1" applyBorder="1"/>
    <xf numFmtId="164" fontId="15" fillId="0" borderId="0" xfId="1" applyFont="1"/>
    <xf numFmtId="0" fontId="15" fillId="0" borderId="0" xfId="0" applyFont="1" applyAlignment="1">
      <alignment horizontal="left" vertical="center"/>
    </xf>
    <xf numFmtId="168" fontId="15" fillId="0" borderId="0" xfId="1" applyNumberFormat="1" applyFont="1" applyBorder="1"/>
    <xf numFmtId="164" fontId="15" fillId="0" borderId="0" xfId="1" applyFont="1" applyBorder="1"/>
    <xf numFmtId="0" fontId="15" fillId="0" borderId="0" xfId="0" applyFont="1" applyAlignment="1">
      <alignment vertical="top" wrapText="1"/>
    </xf>
    <xf numFmtId="165" fontId="15" fillId="0" borderId="0" xfId="1" applyNumberFormat="1" applyFont="1" applyFill="1" applyAlignment="1">
      <alignment vertical="center" wrapText="1"/>
    </xf>
    <xf numFmtId="165" fontId="15" fillId="0" borderId="0" xfId="1" applyNumberFormat="1" applyFont="1" applyFill="1" applyBorder="1" applyAlignment="1">
      <alignment vertical="center" wrapText="1"/>
    </xf>
    <xf numFmtId="165" fontId="15" fillId="0" borderId="0" xfId="1" applyNumberFormat="1" applyFont="1" applyFill="1"/>
    <xf numFmtId="165" fontId="15" fillId="0" borderId="0" xfId="0" applyNumberFormat="1" applyFont="1"/>
    <xf numFmtId="165" fontId="15" fillId="0" borderId="0" xfId="0" applyNumberFormat="1" applyFont="1" applyFill="1"/>
    <xf numFmtId="0" fontId="15" fillId="0" borderId="0" xfId="0" applyFont="1" applyFill="1"/>
    <xf numFmtId="0" fontId="2" fillId="0" borderId="0" xfId="0" applyFont="1" applyFill="1" applyAlignment="1">
      <alignment vertical="center" wrapText="1"/>
    </xf>
    <xf numFmtId="0" fontId="3" fillId="0" borderId="0" xfId="0" applyFont="1" applyFill="1" applyAlignment="1">
      <alignment vertical="center" wrapText="1"/>
    </xf>
    <xf numFmtId="0" fontId="15" fillId="0" borderId="0" xfId="0" applyFont="1" applyFill="1" applyAlignment="1">
      <alignment vertical="top" wrapText="1"/>
    </xf>
    <xf numFmtId="0" fontId="3" fillId="0" borderId="0" xfId="0" applyFont="1" applyFill="1" applyAlignment="1">
      <alignment horizontal="left" vertical="center" wrapText="1"/>
    </xf>
    <xf numFmtId="0" fontId="24" fillId="0" borderId="0" xfId="0" applyFont="1" applyBorder="1" applyAlignment="1">
      <alignment horizontal="left"/>
    </xf>
    <xf numFmtId="0" fontId="24" fillId="0" borderId="0" xfId="0" applyFont="1" applyBorder="1" applyAlignment="1"/>
    <xf numFmtId="0" fontId="24" fillId="0" borderId="0" xfId="0" applyFont="1" applyBorder="1" applyAlignment="1">
      <alignment wrapText="1"/>
    </xf>
    <xf numFmtId="0" fontId="23" fillId="0" borderId="6" xfId="0" applyFont="1" applyBorder="1" applyAlignment="1">
      <alignment horizontal="center" vertical="center"/>
    </xf>
    <xf numFmtId="0" fontId="23" fillId="0" borderId="4" xfId="0" applyFont="1" applyBorder="1" applyAlignment="1">
      <alignment horizontal="center" vertical="center" wrapText="1" shrinkToFit="1"/>
    </xf>
    <xf numFmtId="0" fontId="23" fillId="0" borderId="4" xfId="0" applyFont="1" applyBorder="1" applyAlignment="1">
      <alignment horizontal="center" vertical="center" wrapText="1"/>
    </xf>
    <xf numFmtId="0" fontId="23" fillId="0" borderId="7" xfId="0" applyFont="1" applyBorder="1" applyAlignment="1">
      <alignment horizontal="center" vertical="center" wrapText="1" shrinkToFit="1"/>
    </xf>
    <xf numFmtId="0" fontId="22" fillId="0" borderId="0" xfId="0" applyFont="1" applyBorder="1" applyAlignment="1">
      <alignment vertical="center"/>
    </xf>
    <xf numFmtId="0" fontId="26" fillId="0" borderId="0" xfId="0" applyFont="1" applyBorder="1" applyAlignment="1">
      <alignment vertical="center"/>
    </xf>
    <xf numFmtId="39" fontId="22" fillId="0" borderId="0" xfId="0" applyNumberFormat="1" applyFont="1" applyBorder="1" applyAlignment="1">
      <alignment vertical="center"/>
    </xf>
    <xf numFmtId="0" fontId="22" fillId="0" borderId="0" xfId="0" applyFont="1" applyBorder="1" applyAlignment="1">
      <alignment horizontal="left" vertical="center" wrapText="1"/>
    </xf>
    <xf numFmtId="39" fontId="22" fillId="0" borderId="0" xfId="0" applyNumberFormat="1" applyFont="1" applyBorder="1"/>
    <xf numFmtId="0" fontId="23" fillId="3" borderId="0" xfId="0" applyFont="1" applyFill="1"/>
    <xf numFmtId="0" fontId="22" fillId="3" borderId="0" xfId="0" applyFont="1" applyFill="1"/>
    <xf numFmtId="164" fontId="22" fillId="3" borderId="0" xfId="1" applyFont="1" applyFill="1"/>
    <xf numFmtId="164" fontId="23" fillId="3" borderId="0" xfId="1" applyFont="1" applyFill="1"/>
    <xf numFmtId="164" fontId="23" fillId="3" borderId="0" xfId="1" applyFont="1" applyFill="1" applyBorder="1" applyAlignment="1">
      <alignment horizontal="right"/>
    </xf>
    <xf numFmtId="0" fontId="23" fillId="0" borderId="0" xfId="0" applyFont="1" applyFill="1" applyBorder="1" applyAlignment="1">
      <alignment horizontal="center" vertical="center"/>
    </xf>
    <xf numFmtId="0" fontId="22" fillId="2" borderId="0" xfId="0" applyFont="1" applyFill="1" applyBorder="1"/>
    <xf numFmtId="164" fontId="22" fillId="2" borderId="0" xfId="1" applyFont="1" applyFill="1" applyBorder="1" applyAlignment="1">
      <alignment horizontal="right"/>
    </xf>
    <xf numFmtId="0" fontId="23" fillId="2" borderId="0" xfId="0" applyFont="1" applyFill="1" applyBorder="1"/>
    <xf numFmtId="164" fontId="23" fillId="2" borderId="4" xfId="1" applyFont="1" applyFill="1" applyBorder="1" applyAlignment="1">
      <alignment horizontal="right"/>
    </xf>
    <xf numFmtId="164" fontId="22" fillId="2" borderId="2" xfId="1" applyFont="1" applyFill="1" applyBorder="1" applyAlignment="1">
      <alignment horizontal="right"/>
    </xf>
    <xf numFmtId="164" fontId="23" fillId="2" borderId="0" xfId="1" applyFont="1" applyFill="1" applyBorder="1" applyAlignment="1">
      <alignment horizontal="right"/>
    </xf>
    <xf numFmtId="164" fontId="23" fillId="2" borderId="3" xfId="1" applyFont="1" applyFill="1" applyBorder="1" applyAlignment="1">
      <alignment horizontal="right"/>
    </xf>
    <xf numFmtId="0" fontId="22" fillId="0" borderId="0" xfId="0" applyFont="1" applyAlignment="1">
      <alignment horizontal="left" wrapText="1"/>
    </xf>
    <xf numFmtId="0" fontId="22" fillId="2" borderId="0" xfId="0" applyFont="1" applyFill="1" applyAlignment="1">
      <alignment horizontal="center"/>
    </xf>
    <xf numFmtId="0" fontId="22" fillId="2" borderId="0" xfId="3" applyFont="1" applyFill="1" applyBorder="1" applyAlignment="1">
      <alignment horizontal="left"/>
    </xf>
    <xf numFmtId="0" fontId="14" fillId="0" borderId="0" xfId="0" applyFont="1" applyAlignment="1">
      <alignment horizontal="left" vertical="center"/>
    </xf>
    <xf numFmtId="0" fontId="3" fillId="0" borderId="0" xfId="0" applyFont="1" applyAlignment="1">
      <alignment horizontal="center" vertical="center"/>
    </xf>
    <xf numFmtId="0" fontId="19" fillId="2" borderId="0" xfId="0" applyFont="1" applyFill="1" applyBorder="1" applyAlignment="1">
      <alignment horizontal="center"/>
    </xf>
    <xf numFmtId="0" fontId="22" fillId="0" borderId="0" xfId="0" applyFont="1" applyAlignment="1">
      <alignment horizontal="left" vertical="top" wrapText="1"/>
    </xf>
    <xf numFmtId="0" fontId="22" fillId="0" borderId="0" xfId="0" applyFont="1" applyAlignment="1">
      <alignment horizontal="left"/>
    </xf>
    <xf numFmtId="0" fontId="23" fillId="2" borderId="0" xfId="3" applyFont="1" applyFill="1" applyAlignment="1">
      <alignment horizontal="center"/>
    </xf>
    <xf numFmtId="0" fontId="22" fillId="2" borderId="0" xfId="3" applyFont="1" applyFill="1" applyBorder="1" applyAlignment="1">
      <alignment horizontal="center"/>
    </xf>
    <xf numFmtId="0" fontId="22" fillId="2" borderId="0" xfId="3" applyFont="1" applyFill="1" applyAlignment="1">
      <alignment horizontal="center"/>
    </xf>
    <xf numFmtId="14" fontId="22" fillId="0" borderId="0" xfId="0" applyNumberFormat="1" applyFont="1"/>
    <xf numFmtId="164" fontId="23" fillId="0" borderId="0" xfId="1" applyFont="1" applyFill="1" applyBorder="1"/>
    <xf numFmtId="0" fontId="23" fillId="0" borderId="0" xfId="0" applyFont="1" applyAlignment="1">
      <alignment horizontal="center"/>
    </xf>
    <xf numFmtId="164" fontId="23" fillId="0" borderId="0" xfId="1" applyFont="1" applyFill="1" applyBorder="1" applyAlignment="1">
      <alignment horizontal="center"/>
    </xf>
    <xf numFmtId="164" fontId="21" fillId="0" borderId="0" xfId="1" applyFont="1" applyFill="1"/>
    <xf numFmtId="164" fontId="22" fillId="0" borderId="0" xfId="1" applyFont="1" applyFill="1" applyBorder="1" applyAlignment="1">
      <alignment horizontal="left"/>
    </xf>
    <xf numFmtId="164" fontId="23" fillId="0" borderId="3" xfId="1" applyFont="1" applyBorder="1"/>
    <xf numFmtId="164" fontId="22" fillId="0" borderId="0" xfId="1" applyFont="1" applyFill="1" applyBorder="1" applyAlignment="1">
      <alignment horizontal="center"/>
    </xf>
    <xf numFmtId="0" fontId="22" fillId="0" borderId="0" xfId="0" applyFont="1" applyAlignment="1">
      <alignment horizontal="center"/>
    </xf>
    <xf numFmtId="14" fontId="22" fillId="0" borderId="0" xfId="0" applyNumberFormat="1" applyFont="1" applyAlignment="1">
      <alignment horizontal="center"/>
    </xf>
    <xf numFmtId="49" fontId="22" fillId="0" borderId="0" xfId="1" applyNumberFormat="1" applyFont="1" applyFill="1" applyBorder="1" applyAlignment="1">
      <alignment horizontal="center"/>
    </xf>
    <xf numFmtId="43" fontId="15" fillId="0" borderId="0" xfId="0" applyNumberFormat="1" applyFont="1"/>
    <xf numFmtId="165" fontId="4" fillId="0" borderId="0" xfId="1" applyNumberFormat="1" applyFont="1" applyFill="1" applyAlignment="1">
      <alignment horizontal="center" vertical="center" wrapText="1"/>
    </xf>
    <xf numFmtId="165" fontId="4" fillId="0" borderId="0" xfId="1" applyNumberFormat="1" applyFont="1" applyFill="1" applyBorder="1" applyAlignment="1">
      <alignment horizontal="center" vertical="center" wrapText="1"/>
    </xf>
    <xf numFmtId="165" fontId="2" fillId="0" borderId="0" xfId="1" applyNumberFormat="1" applyFont="1" applyFill="1" applyAlignment="1">
      <alignment horizontal="right" vertical="center" wrapText="1"/>
    </xf>
    <xf numFmtId="165" fontId="2" fillId="0" borderId="0" xfId="1" applyNumberFormat="1" applyFont="1" applyFill="1" applyBorder="1" applyAlignment="1">
      <alignment horizontal="right" vertical="center" wrapText="1"/>
    </xf>
    <xf numFmtId="165" fontId="2" fillId="0" borderId="0" xfId="1" applyNumberFormat="1" applyFont="1" applyFill="1" applyAlignment="1">
      <alignment horizontal="center" vertical="center"/>
    </xf>
    <xf numFmtId="165" fontId="2" fillId="0" borderId="0" xfId="1" applyNumberFormat="1" applyFont="1" applyFill="1" applyBorder="1" applyAlignment="1">
      <alignment horizontal="center" vertical="center"/>
    </xf>
    <xf numFmtId="165" fontId="3" fillId="0" borderId="4" xfId="1" applyNumberFormat="1" applyFont="1" applyFill="1" applyBorder="1" applyAlignment="1">
      <alignment horizontal="center" vertical="center"/>
    </xf>
    <xf numFmtId="165" fontId="3" fillId="0" borderId="0" xfId="1" applyNumberFormat="1" applyFont="1" applyFill="1" applyBorder="1" applyAlignment="1">
      <alignment horizontal="center" vertical="center"/>
    </xf>
    <xf numFmtId="165" fontId="15" fillId="0" borderId="0" xfId="1" applyNumberFormat="1" applyFont="1" applyFill="1" applyBorder="1"/>
    <xf numFmtId="0" fontId="23" fillId="2" borderId="0" xfId="3" applyFont="1" applyFill="1" applyAlignment="1"/>
    <xf numFmtId="0" fontId="23" fillId="2" borderId="0" xfId="3" applyFont="1" applyFill="1" applyAlignment="1">
      <alignment horizontal="left"/>
    </xf>
    <xf numFmtId="0" fontId="22" fillId="2" borderId="0" xfId="3" applyFont="1" applyFill="1" applyAlignment="1">
      <alignment horizontal="left"/>
    </xf>
    <xf numFmtId="4" fontId="2" fillId="0" borderId="0" xfId="0" applyNumberFormat="1" applyFont="1" applyFill="1" applyAlignment="1">
      <alignment horizontal="right" vertical="center" wrapText="1"/>
    </xf>
    <xf numFmtId="164" fontId="15" fillId="0" borderId="0" xfId="1" applyFont="1" applyAlignment="1">
      <alignment horizontal="right"/>
    </xf>
    <xf numFmtId="165" fontId="3" fillId="0" borderId="1" xfId="1" applyNumberFormat="1" applyFont="1" applyFill="1" applyBorder="1" applyAlignment="1">
      <alignment horizontal="center" vertical="center" wrapText="1"/>
    </xf>
    <xf numFmtId="164" fontId="3" fillId="0" borderId="1" xfId="1" applyFont="1" applyFill="1" applyBorder="1" applyAlignment="1">
      <alignment horizontal="center" vertical="center" wrapText="1"/>
    </xf>
    <xf numFmtId="0" fontId="15" fillId="0" borderId="0" xfId="0" applyFont="1" applyAlignment="1"/>
    <xf numFmtId="164" fontId="15" fillId="0" borderId="0" xfId="1" applyFont="1" applyAlignment="1">
      <alignment horizontal="center"/>
    </xf>
    <xf numFmtId="0" fontId="15" fillId="0" borderId="8" xfId="0" applyFont="1" applyBorder="1"/>
    <xf numFmtId="164" fontId="3" fillId="0" borderId="4" xfId="1" applyFont="1" applyBorder="1" applyAlignment="1">
      <alignment horizontal="center" vertical="center"/>
    </xf>
    <xf numFmtId="0" fontId="28" fillId="0" borderId="0" xfId="0" applyFont="1" applyAlignment="1">
      <alignment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0" fillId="0" borderId="0" xfId="0" applyAlignment="1">
      <alignment vertical="center"/>
    </xf>
    <xf numFmtId="0" fontId="24" fillId="0" borderId="0" xfId="0" applyFont="1" applyAlignment="1">
      <alignment horizontal="center" vertical="center"/>
    </xf>
    <xf numFmtId="0" fontId="24" fillId="0" borderId="0" xfId="0" applyFont="1" applyAlignment="1">
      <alignment vertical="center"/>
    </xf>
    <xf numFmtId="0" fontId="24" fillId="0" borderId="0" xfId="0" applyFont="1" applyAlignment="1">
      <alignment horizontal="center" vertical="center" wrapText="1"/>
    </xf>
    <xf numFmtId="0" fontId="24" fillId="0" borderId="0" xfId="0" applyFont="1" applyAlignment="1">
      <alignment vertical="center" wrapText="1"/>
    </xf>
    <xf numFmtId="0" fontId="29" fillId="0" borderId="0" xfId="0" applyFont="1" applyAlignment="1">
      <alignment horizontal="center" vertical="center"/>
    </xf>
    <xf numFmtId="4" fontId="25" fillId="0" borderId="5" xfId="0" applyNumberFormat="1" applyFont="1" applyBorder="1" applyAlignment="1">
      <alignment horizontal="center" vertical="center"/>
    </xf>
    <xf numFmtId="9" fontId="25" fillId="0" borderId="5" xfId="0" applyNumberFormat="1" applyFont="1" applyBorder="1" applyAlignment="1">
      <alignment horizontal="center" vertical="center" wrapText="1"/>
    </xf>
    <xf numFmtId="9" fontId="29" fillId="0" borderId="0" xfId="2" applyFont="1" applyAlignment="1">
      <alignment horizontal="center" vertical="center" wrapText="1"/>
    </xf>
    <xf numFmtId="9" fontId="9" fillId="0" borderId="0" xfId="2" applyFont="1" applyAlignment="1">
      <alignment horizontal="center" vertical="center" wrapText="1"/>
    </xf>
    <xf numFmtId="0" fontId="30" fillId="2" borderId="0" xfId="3" applyFont="1" applyFill="1" applyBorder="1" applyAlignment="1">
      <alignment horizontal="left"/>
    </xf>
    <xf numFmtId="0" fontId="32" fillId="0" borderId="0" xfId="0" applyFont="1" applyAlignment="1">
      <alignment vertical="center"/>
    </xf>
    <xf numFmtId="0" fontId="32" fillId="0" borderId="0" xfId="0" applyFont="1" applyAlignment="1">
      <alignment vertical="center" wrapText="1"/>
    </xf>
    <xf numFmtId="0" fontId="32" fillId="0" borderId="0" xfId="0" applyFont="1" applyAlignment="1">
      <alignment horizontal="center" vertical="center" wrapText="1"/>
    </xf>
    <xf numFmtId="164" fontId="22" fillId="0" borderId="0" xfId="1" applyFont="1" applyFill="1" applyBorder="1" applyAlignment="1">
      <alignment vertical="center"/>
    </xf>
    <xf numFmtId="39" fontId="22" fillId="0" borderId="0" xfId="0" applyNumberFormat="1" applyFont="1" applyFill="1" applyBorder="1" applyAlignment="1">
      <alignment vertical="center"/>
    </xf>
    <xf numFmtId="164" fontId="22" fillId="0" borderId="0" xfId="1" applyFont="1" applyFill="1" applyBorder="1" applyAlignment="1">
      <alignment horizontal="center" vertical="center"/>
    </xf>
    <xf numFmtId="0" fontId="22" fillId="0" borderId="0" xfId="0" applyFont="1" applyFill="1" applyBorder="1" applyAlignment="1">
      <alignment horizontal="center" vertical="center"/>
    </xf>
    <xf numFmtId="164" fontId="23" fillId="0" borderId="0" xfId="1" applyFont="1" applyFill="1" applyBorder="1" applyAlignment="1">
      <alignment vertical="center"/>
    </xf>
    <xf numFmtId="39" fontId="23" fillId="0" borderId="0" xfId="0" applyNumberFormat="1" applyFont="1" applyFill="1" applyBorder="1" applyAlignment="1">
      <alignment vertical="center"/>
    </xf>
    <xf numFmtId="0" fontId="22" fillId="0" borderId="0" xfId="0" applyFont="1" applyFill="1" applyBorder="1" applyAlignment="1">
      <alignment vertical="center"/>
    </xf>
    <xf numFmtId="164" fontId="26" fillId="0" borderId="0" xfId="1" applyFont="1" applyFill="1" applyBorder="1" applyAlignment="1">
      <alignment vertical="center"/>
    </xf>
    <xf numFmtId="0" fontId="26" fillId="0" borderId="0" xfId="0" applyFont="1" applyFill="1" applyBorder="1" applyAlignment="1">
      <alignment vertical="center"/>
    </xf>
    <xf numFmtId="43" fontId="22" fillId="0" borderId="0" xfId="0" applyNumberFormat="1" applyFont="1" applyFill="1" applyBorder="1" applyAlignment="1">
      <alignment vertical="center"/>
    </xf>
    <xf numFmtId="39" fontId="22" fillId="0" borderId="0" xfId="0" applyNumberFormat="1" applyFont="1" applyFill="1" applyBorder="1" applyAlignment="1">
      <alignment horizontal="right" vertical="center" wrapText="1" shrinkToFit="1"/>
    </xf>
    <xf numFmtId="169" fontId="22" fillId="0" borderId="0" xfId="0" applyNumberFormat="1" applyFont="1" applyFill="1" applyBorder="1" applyAlignment="1">
      <alignment vertical="center"/>
    </xf>
    <xf numFmtId="164" fontId="23" fillId="0" borderId="4" xfId="1" applyFont="1" applyFill="1" applyBorder="1" applyAlignment="1">
      <alignment vertical="center"/>
    </xf>
    <xf numFmtId="39" fontId="23" fillId="0" borderId="4" xfId="0" applyNumberFormat="1" applyFont="1" applyFill="1" applyBorder="1" applyAlignment="1">
      <alignment vertical="center"/>
    </xf>
    <xf numFmtId="164" fontId="23" fillId="0" borderId="4" xfId="1" applyFont="1" applyFill="1" applyBorder="1" applyAlignment="1">
      <alignment horizontal="center" vertical="center"/>
    </xf>
    <xf numFmtId="164" fontId="23" fillId="0" borderId="0" xfId="1" applyFont="1" applyFill="1" applyBorder="1" applyAlignment="1">
      <alignment horizontal="center" vertical="center"/>
    </xf>
    <xf numFmtId="164" fontId="22" fillId="0" borderId="0" xfId="1" applyFont="1" applyFill="1" applyBorder="1" applyAlignment="1">
      <alignment horizontal="right" vertical="center" wrapText="1" shrinkToFit="1"/>
    </xf>
    <xf numFmtId="164" fontId="22" fillId="0" borderId="0" xfId="1" applyFont="1" applyFill="1" applyBorder="1" applyAlignment="1">
      <alignment horizontal="left" vertical="center"/>
    </xf>
    <xf numFmtId="4" fontId="22" fillId="0" borderId="0" xfId="0" applyNumberFormat="1" applyFont="1"/>
    <xf numFmtId="164" fontId="23" fillId="0" borderId="0" xfId="1" applyFont="1"/>
    <xf numFmtId="4" fontId="23" fillId="0" borderId="3" xfId="0" applyNumberFormat="1" applyFont="1" applyBorder="1"/>
    <xf numFmtId="4" fontId="20" fillId="0" borderId="0" xfId="0" applyNumberFormat="1" applyFont="1" applyFill="1"/>
    <xf numFmtId="165" fontId="3" fillId="0" borderId="3" xfId="1" applyNumberFormat="1" applyFont="1" applyFill="1" applyBorder="1" applyAlignment="1">
      <alignment horizontal="center" vertical="center"/>
    </xf>
    <xf numFmtId="0" fontId="21" fillId="0" borderId="3" xfId="0" applyFont="1" applyBorder="1"/>
    <xf numFmtId="0" fontId="21" fillId="0" borderId="0" xfId="0" applyFont="1" applyBorder="1"/>
    <xf numFmtId="164" fontId="21" fillId="0" borderId="0" xfId="1" applyFont="1" applyBorder="1"/>
    <xf numFmtId="164" fontId="21" fillId="0" borderId="0" xfId="1" applyFont="1" applyFill="1" applyBorder="1"/>
    <xf numFmtId="164" fontId="20" fillId="0" borderId="0" xfId="1" applyFont="1" applyBorder="1"/>
    <xf numFmtId="164" fontId="20" fillId="0" borderId="0" xfId="1" applyFont="1" applyFill="1" applyBorder="1"/>
    <xf numFmtId="164" fontId="20" fillId="0" borderId="0" xfId="0" applyNumberFormat="1" applyFont="1" applyFill="1" applyBorder="1"/>
    <xf numFmtId="164" fontId="21" fillId="0" borderId="0" xfId="1" applyFont="1" applyBorder="1" applyAlignment="1">
      <alignment horizontal="left" wrapText="1"/>
    </xf>
    <xf numFmtId="0" fontId="21" fillId="0" borderId="0" xfId="0" applyFont="1" applyBorder="1" applyAlignment="1">
      <alignment horizontal="left" wrapText="1"/>
    </xf>
    <xf numFmtId="4" fontId="21" fillId="0" borderId="0" xfId="0" applyNumberFormat="1" applyFont="1" applyFill="1" applyBorder="1"/>
    <xf numFmtId="4" fontId="20" fillId="0" borderId="0" xfId="0" applyNumberFormat="1" applyFont="1" applyFill="1" applyBorder="1"/>
    <xf numFmtId="4" fontId="22" fillId="0" borderId="0" xfId="0" applyNumberFormat="1" applyFont="1" applyFill="1"/>
    <xf numFmtId="4" fontId="23" fillId="0" borderId="3" xfId="0" applyNumberFormat="1" applyFont="1" applyFill="1" applyBorder="1"/>
    <xf numFmtId="0" fontId="22" fillId="2" borderId="0" xfId="3" applyFont="1" applyFill="1" applyBorder="1" applyAlignment="1"/>
    <xf numFmtId="0" fontId="22" fillId="2" borderId="0" xfId="3" applyFont="1" applyFill="1" applyAlignment="1"/>
    <xf numFmtId="0" fontId="3" fillId="0" borderId="0" xfId="0" applyFont="1" applyAlignment="1">
      <alignment horizontal="center" wrapText="1"/>
    </xf>
    <xf numFmtId="0" fontId="3" fillId="0" borderId="0" xfId="0" applyFont="1" applyBorder="1" applyAlignment="1">
      <alignment horizontal="center" wrapText="1"/>
    </xf>
    <xf numFmtId="0" fontId="8" fillId="0" borderId="0" xfId="0" applyFont="1" applyAlignment="1">
      <alignment horizontal="center"/>
    </xf>
    <xf numFmtId="43" fontId="21" fillId="0" borderId="0" xfId="0" applyNumberFormat="1" applyFont="1" applyFill="1"/>
    <xf numFmtId="0" fontId="27" fillId="2" borderId="0" xfId="3"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indent="1"/>
    </xf>
    <xf numFmtId="0" fontId="22" fillId="2" borderId="0" xfId="3" applyFont="1" applyFill="1" applyAlignment="1">
      <alignment horizontal="center"/>
    </xf>
    <xf numFmtId="0" fontId="22" fillId="2" borderId="0" xfId="3" applyFont="1" applyFill="1" applyBorder="1" applyAlignment="1">
      <alignment horizontal="center"/>
    </xf>
    <xf numFmtId="0" fontId="23" fillId="2" borderId="0" xfId="3" applyFont="1" applyFill="1" applyAlignment="1">
      <alignment horizontal="center"/>
    </xf>
    <xf numFmtId="0" fontId="16" fillId="2" borderId="0" xfId="0" applyFont="1" applyFill="1" applyBorder="1" applyAlignment="1">
      <alignment horizontal="center"/>
    </xf>
    <xf numFmtId="0" fontId="31"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vertical="center"/>
    </xf>
    <xf numFmtId="0" fontId="19" fillId="2" borderId="0" xfId="0" applyFont="1" applyFill="1" applyBorder="1" applyAlignment="1">
      <alignment horizontal="center"/>
    </xf>
    <xf numFmtId="0" fontId="28" fillId="0" borderId="0" xfId="0" applyFont="1" applyAlignment="1">
      <alignment vertical="center" wrapText="1"/>
    </xf>
    <xf numFmtId="0" fontId="25" fillId="0" borderId="0" xfId="0" applyFont="1" applyAlignment="1">
      <alignment horizontal="center" vertical="center"/>
    </xf>
    <xf numFmtId="0" fontId="0" fillId="0" borderId="0" xfId="0" applyAlignment="1">
      <alignment vertical="center" wrapText="1"/>
    </xf>
    <xf numFmtId="0" fontId="12" fillId="0" borderId="0" xfId="0" applyFont="1" applyAlignment="1">
      <alignment horizontal="left" wrapText="1"/>
    </xf>
    <xf numFmtId="0" fontId="17" fillId="0" borderId="0" xfId="0" applyFont="1" applyAlignment="1">
      <alignment horizontal="left" vertical="center"/>
    </xf>
    <xf numFmtId="0" fontId="14" fillId="0" borderId="0" xfId="0" applyFont="1" applyAlignment="1">
      <alignment horizontal="left" vertical="center"/>
    </xf>
    <xf numFmtId="0" fontId="8" fillId="0" borderId="0" xfId="0" applyFont="1" applyAlignment="1">
      <alignment horizontal="left" wrapText="1"/>
    </xf>
    <xf numFmtId="0" fontId="11" fillId="3" borderId="0" xfId="0" applyFont="1" applyFill="1" applyAlignment="1">
      <alignment horizontal="left"/>
    </xf>
    <xf numFmtId="0" fontId="11" fillId="0" borderId="0" xfId="0" applyFont="1" applyAlignment="1">
      <alignment horizontal="center" vertical="center" wrapText="1"/>
    </xf>
    <xf numFmtId="0" fontId="11" fillId="0" borderId="0" xfId="0" applyFont="1" applyAlignment="1">
      <alignment horizontal="center"/>
    </xf>
    <xf numFmtId="0" fontId="11" fillId="0" borderId="0" xfId="0" applyFont="1" applyAlignment="1">
      <alignment horizontal="left" wrapText="1"/>
    </xf>
    <xf numFmtId="0" fontId="11" fillId="3" borderId="0" xfId="0" applyFont="1" applyFill="1" applyAlignment="1">
      <alignment horizontal="left" wrapText="1"/>
    </xf>
    <xf numFmtId="0" fontId="23" fillId="3" borderId="0" xfId="0" applyFont="1" applyFill="1" applyAlignment="1">
      <alignment horizontal="left"/>
    </xf>
    <xf numFmtId="0" fontId="22" fillId="0" borderId="0" xfId="0" applyFont="1" applyAlignment="1">
      <alignment horizontal="left" wrapText="1"/>
    </xf>
    <xf numFmtId="0" fontId="22" fillId="0" borderId="0" xfId="0" applyFont="1" applyAlignment="1">
      <alignment horizontal="left"/>
    </xf>
    <xf numFmtId="0" fontId="22" fillId="0" borderId="0" xfId="0" applyFont="1" applyAlignment="1">
      <alignment horizontal="left" vertical="top" wrapText="1"/>
    </xf>
    <xf numFmtId="0" fontId="25" fillId="0" borderId="0" xfId="0" applyFont="1" applyBorder="1" applyAlignment="1">
      <alignment horizontal="left"/>
    </xf>
    <xf numFmtId="0" fontId="24" fillId="0" borderId="0" xfId="0" applyFont="1" applyBorder="1" applyAlignment="1">
      <alignment horizontal="left" wrapText="1"/>
    </xf>
    <xf numFmtId="164" fontId="22" fillId="0" borderId="0" xfId="1" applyFont="1" applyFill="1" applyBorder="1" applyAlignment="1">
      <alignment horizontal="center" vertical="center"/>
    </xf>
  </cellXfs>
  <cellStyles count="5">
    <cellStyle name="Millares" xfId="1" builtinId="3"/>
    <cellStyle name="Millares 2" xfId="4"/>
    <cellStyle name="Normal" xfId="0" builtinId="0"/>
    <cellStyle name="Normal 3"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2877344</xdr:colOff>
      <xdr:row>3</xdr:row>
      <xdr:rowOff>23325</xdr:rowOff>
    </xdr:from>
    <xdr:ext cx="846667" cy="719667"/>
    <xdr:pic>
      <xdr:nvPicPr>
        <xdr:cNvPr id="3" name="4 Imagen" descr="C:\Users\altagracia.santos.TSE\AppData\Local\Microsoft\Windows\Temporary Internet Files\Content.IE5\EFYKI96R\logo.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41688" y="832950"/>
          <a:ext cx="846667" cy="719667"/>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2400906</xdr:colOff>
      <xdr:row>2</xdr:row>
      <xdr:rowOff>99786</xdr:rowOff>
    </xdr:from>
    <xdr:ext cx="846667" cy="719667"/>
    <xdr:pic>
      <xdr:nvPicPr>
        <xdr:cNvPr id="3" name="4 Imagen" descr="C:\Users\altagracia.santos.TSE\AppData\Local\Microsoft\Windows\Temporary Internet Files\Content.IE5\EFYKI96R\logo.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34823" y="501953"/>
          <a:ext cx="846667" cy="719667"/>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3312583</xdr:colOff>
      <xdr:row>1</xdr:row>
      <xdr:rowOff>169333</xdr:rowOff>
    </xdr:from>
    <xdr:ext cx="846667" cy="719667"/>
    <xdr:pic>
      <xdr:nvPicPr>
        <xdr:cNvPr id="4" name="4 Imagen" descr="C:\Users\altagracia.santos.TSE\AppData\Local\Microsoft\Windows\Temporary Internet Files\Content.IE5\EFYKI96R\logo.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4583" y="169333"/>
          <a:ext cx="846667" cy="719667"/>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3071812</xdr:colOff>
      <xdr:row>2</xdr:row>
      <xdr:rowOff>130970</xdr:rowOff>
    </xdr:from>
    <xdr:ext cx="964406" cy="850636"/>
    <xdr:pic>
      <xdr:nvPicPr>
        <xdr:cNvPr id="3" name="4 Imagen" descr="C:\Users\altagracia.santos.TSE\AppData\Local\Microsoft\Windows\Temporary Internet Files\Content.IE5\EFYKI96R\logo.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36156" y="333376"/>
          <a:ext cx="964406" cy="850636"/>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2</xdr:col>
      <xdr:colOff>2354037</xdr:colOff>
      <xdr:row>4</xdr:row>
      <xdr:rowOff>40822</xdr:rowOff>
    </xdr:from>
    <xdr:ext cx="1115785" cy="857250"/>
    <xdr:pic>
      <xdr:nvPicPr>
        <xdr:cNvPr id="3" name="4 Imagen" descr="C:\Users\altagracia.santos.TSE\AppData\Local\Microsoft\Windows\Temporary Internet Files\Content.IE5\EFYKI96R\logo.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78037" y="421822"/>
          <a:ext cx="1115785" cy="857250"/>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3</xdr:col>
      <xdr:colOff>704850</xdr:colOff>
      <xdr:row>2</xdr:row>
      <xdr:rowOff>76200</xdr:rowOff>
    </xdr:from>
    <xdr:ext cx="964406" cy="850636"/>
    <xdr:pic>
      <xdr:nvPicPr>
        <xdr:cNvPr id="3" name="4 Imagen" descr="C:\Users\altagracia.santos.TSE\AppData\Local\Microsoft\Windows\Temporary Internet Files\Content.IE5\EFYKI96R\logo.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82850" y="594783"/>
          <a:ext cx="964406" cy="850636"/>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ormato%20de%20not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istoria"/>
      <sheetName val="Notas"/>
      <sheetName val="Nota pagos anticipados"/>
    </sheetNames>
    <sheetDataSet>
      <sheetData sheetId="0">
        <row r="14">
          <cell r="B14" t="str">
            <v>Nota #8  Cuenta por Cobrar a corto plazo</v>
          </cell>
        </row>
        <row r="29">
          <cell r="F29">
            <v>0</v>
          </cell>
        </row>
      </sheetData>
      <sheetData sheetId="1"/>
      <sheetData sheetId="2"/>
      <sheetData sheetId="3">
        <row r="14">
          <cell r="B14">
            <v>180000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Q55"/>
  <sheetViews>
    <sheetView showGridLines="0" topLeftCell="A21" zoomScale="80" zoomScaleNormal="80" workbookViewId="0">
      <selection activeCell="C56" sqref="C56"/>
    </sheetView>
  </sheetViews>
  <sheetFormatPr baseColWidth="10" defaultColWidth="11.42578125" defaultRowHeight="15.75" x14ac:dyDescent="0.25"/>
  <cols>
    <col min="1" max="1" width="7" style="27" customWidth="1"/>
    <col min="2" max="2" width="53.7109375" style="27" customWidth="1"/>
    <col min="3" max="3" width="20.5703125" style="27" customWidth="1"/>
    <col min="4" max="4" width="3" style="110" customWidth="1"/>
    <col min="5" max="5" width="20.5703125" style="27" customWidth="1"/>
    <col min="6" max="6" width="11.42578125" style="27"/>
    <col min="7" max="7" width="15.85546875" style="27" bestFit="1" customWidth="1"/>
    <col min="8" max="9" width="11.42578125" style="27"/>
    <col min="10" max="10" width="16.5703125" style="27" bestFit="1" customWidth="1"/>
    <col min="11" max="12" width="11.42578125" style="27"/>
    <col min="13" max="13" width="14.7109375" style="27" bestFit="1" customWidth="1"/>
    <col min="14" max="14" width="17.42578125" style="27" bestFit="1" customWidth="1"/>
    <col min="15" max="15" width="14.7109375" style="27" bestFit="1" customWidth="1"/>
    <col min="16" max="16" width="11.42578125" style="27"/>
    <col min="17" max="17" width="12.7109375" style="27" bestFit="1" customWidth="1"/>
    <col min="18" max="16384" width="11.42578125" style="27"/>
  </cols>
  <sheetData>
    <row r="8" spans="2:5" ht="20.25" x14ac:dyDescent="0.25">
      <c r="B8" s="253" t="s">
        <v>146</v>
      </c>
      <c r="C8" s="253"/>
      <c r="D8" s="253"/>
      <c r="E8" s="253"/>
    </row>
    <row r="9" spans="2:5" x14ac:dyDescent="0.25">
      <c r="B9" s="254" t="s">
        <v>8</v>
      </c>
      <c r="C9" s="254"/>
      <c r="D9" s="254"/>
      <c r="E9" s="254"/>
    </row>
    <row r="10" spans="2:5" x14ac:dyDescent="0.25">
      <c r="B10" s="254" t="s">
        <v>147</v>
      </c>
      <c r="C10" s="254"/>
      <c r="D10" s="254"/>
      <c r="E10" s="254"/>
    </row>
    <row r="11" spans="2:5" x14ac:dyDescent="0.25">
      <c r="B11" s="254" t="s">
        <v>9</v>
      </c>
      <c r="C11" s="254"/>
      <c r="D11" s="254"/>
      <c r="E11" s="254"/>
    </row>
    <row r="12" spans="2:5" x14ac:dyDescent="0.25">
      <c r="B12" s="104"/>
      <c r="C12" s="104"/>
      <c r="D12" s="104"/>
      <c r="E12" s="104"/>
    </row>
    <row r="13" spans="2:5" x14ac:dyDescent="0.25">
      <c r="B13" s="104"/>
      <c r="C13" s="104"/>
      <c r="D13" s="9"/>
      <c r="E13" s="104"/>
    </row>
    <row r="14" spans="2:5" ht="12.75" customHeight="1" x14ac:dyDescent="0.25">
      <c r="B14" s="106"/>
      <c r="C14" s="249">
        <v>2021</v>
      </c>
      <c r="D14" s="250"/>
      <c r="E14" s="249">
        <v>2020</v>
      </c>
    </row>
    <row r="15" spans="2:5" x14ac:dyDescent="0.25">
      <c r="B15" s="2" t="s">
        <v>0</v>
      </c>
      <c r="C15" s="106"/>
      <c r="D15" s="34"/>
      <c r="E15" s="106"/>
    </row>
    <row r="16" spans="2:5" x14ac:dyDescent="0.25">
      <c r="B16" s="2" t="s">
        <v>1</v>
      </c>
      <c r="C16" s="106"/>
      <c r="D16" s="34"/>
      <c r="E16" s="106"/>
    </row>
    <row r="17" spans="2:7" x14ac:dyDescent="0.25">
      <c r="B17" s="7" t="s">
        <v>10</v>
      </c>
      <c r="C17" s="79">
        <v>52370529.740000002</v>
      </c>
      <c r="D17" s="85"/>
      <c r="E17" s="79">
        <v>31909324.84</v>
      </c>
    </row>
    <row r="18" spans="2:7" x14ac:dyDescent="0.25">
      <c r="B18" s="7" t="s">
        <v>171</v>
      </c>
      <c r="C18" s="79">
        <f>+'Notas 7-18'!C15</f>
        <v>3733852.26</v>
      </c>
      <c r="D18" s="85"/>
      <c r="E18" s="79">
        <v>5972504.5800000001</v>
      </c>
    </row>
    <row r="19" spans="2:7" x14ac:dyDescent="0.25">
      <c r="B19" s="7" t="s">
        <v>44</v>
      </c>
      <c r="C19" s="81">
        <v>1795967.67</v>
      </c>
      <c r="D19" s="85"/>
      <c r="E19" s="81">
        <v>1065213.3700000001</v>
      </c>
      <c r="G19" s="119"/>
    </row>
    <row r="20" spans="2:7" x14ac:dyDescent="0.25">
      <c r="B20" s="2" t="s">
        <v>2</v>
      </c>
      <c r="C20" s="82">
        <f>SUM(C17:C19)</f>
        <v>57900349.670000002</v>
      </c>
      <c r="D20" s="86"/>
      <c r="E20" s="82">
        <f>SUM(E17:E19)</f>
        <v>38947042.789999999</v>
      </c>
    </row>
    <row r="21" spans="2:7" ht="6.75" customHeight="1" x14ac:dyDescent="0.25">
      <c r="B21" s="2"/>
      <c r="C21" s="83"/>
      <c r="D21" s="86"/>
      <c r="E21" s="83"/>
    </row>
    <row r="22" spans="2:7" x14ac:dyDescent="0.25">
      <c r="B22" s="2" t="s">
        <v>3</v>
      </c>
      <c r="C22" s="174"/>
      <c r="D22" s="175"/>
      <c r="E22" s="174"/>
    </row>
    <row r="23" spans="2:7" x14ac:dyDescent="0.25">
      <c r="B23" s="7" t="s">
        <v>45</v>
      </c>
      <c r="C23" s="79">
        <v>13980808.42</v>
      </c>
      <c r="D23" s="85"/>
      <c r="E23" s="79">
        <v>33829793.5</v>
      </c>
    </row>
    <row r="24" spans="2:7" x14ac:dyDescent="0.25">
      <c r="B24" s="7" t="s">
        <v>172</v>
      </c>
      <c r="C24" s="79">
        <v>8320400</v>
      </c>
      <c r="D24" s="85"/>
      <c r="E24" s="79">
        <v>8320400</v>
      </c>
    </row>
    <row r="25" spans="2:7" x14ac:dyDescent="0.25">
      <c r="B25" s="7" t="s">
        <v>46</v>
      </c>
      <c r="C25" s="79">
        <v>730240.92</v>
      </c>
      <c r="D25" s="85"/>
      <c r="E25" s="79">
        <v>1969818.2</v>
      </c>
    </row>
    <row r="26" spans="2:7" x14ac:dyDescent="0.25">
      <c r="B26" s="2" t="s">
        <v>4</v>
      </c>
      <c r="C26" s="82">
        <f>SUM(C23:C25)</f>
        <v>23031449.340000004</v>
      </c>
      <c r="D26" s="86"/>
      <c r="E26" s="82">
        <f>SUM(E23:E25)</f>
        <v>44120011.700000003</v>
      </c>
    </row>
    <row r="27" spans="2:7" ht="16.5" thickBot="1" x14ac:dyDescent="0.3">
      <c r="B27" s="2" t="s">
        <v>5</v>
      </c>
      <c r="C27" s="87">
        <f>+C26+C20</f>
        <v>80931799.010000005</v>
      </c>
      <c r="D27" s="86"/>
      <c r="E27" s="87">
        <f>+E26+E20</f>
        <v>83067054.49000001</v>
      </c>
    </row>
    <row r="28" spans="2:7" ht="16.5" thickTop="1" x14ac:dyDescent="0.25">
      <c r="B28" s="255" t="s">
        <v>28</v>
      </c>
      <c r="C28" s="116"/>
      <c r="D28" s="117"/>
      <c r="E28" s="116"/>
    </row>
    <row r="29" spans="2:7" x14ac:dyDescent="0.25">
      <c r="B29" s="255"/>
      <c r="C29" s="176"/>
      <c r="D29" s="177"/>
      <c r="E29" s="176"/>
    </row>
    <row r="30" spans="2:7" x14ac:dyDescent="0.25">
      <c r="B30" s="7" t="s">
        <v>47</v>
      </c>
      <c r="C30" s="81">
        <v>2300404.7200000002</v>
      </c>
      <c r="D30" s="85"/>
      <c r="E30" s="81">
        <v>2562553.23</v>
      </c>
      <c r="G30" s="119"/>
    </row>
    <row r="31" spans="2:7" x14ac:dyDescent="0.25">
      <c r="B31" s="7" t="s">
        <v>173</v>
      </c>
      <c r="C31" s="81">
        <v>565416.11</v>
      </c>
      <c r="D31" s="85"/>
      <c r="E31" s="81">
        <v>17711788</v>
      </c>
      <c r="G31" s="119"/>
    </row>
    <row r="32" spans="2:7" x14ac:dyDescent="0.25">
      <c r="B32" s="7" t="s">
        <v>323</v>
      </c>
      <c r="C32" s="81">
        <v>3996512.04</v>
      </c>
      <c r="D32" s="85"/>
      <c r="E32" s="81">
        <v>12387908.42</v>
      </c>
    </row>
    <row r="33" spans="2:17" x14ac:dyDescent="0.25">
      <c r="B33" s="2" t="s">
        <v>6</v>
      </c>
      <c r="C33" s="15">
        <f>SUM(C30:C32)</f>
        <v>6862332.8700000001</v>
      </c>
      <c r="D33" s="13"/>
      <c r="E33" s="15">
        <f>SUM(E30:E32)</f>
        <v>32662249.649999999</v>
      </c>
      <c r="M33" s="111"/>
      <c r="N33" s="111"/>
      <c r="O33" s="111"/>
      <c r="P33" s="111"/>
    </row>
    <row r="34" spans="2:17" x14ac:dyDescent="0.25">
      <c r="B34" s="2"/>
      <c r="C34" s="13"/>
      <c r="D34" s="13"/>
      <c r="E34" s="13"/>
      <c r="G34" s="119"/>
      <c r="O34" s="111"/>
      <c r="P34" s="111"/>
    </row>
    <row r="35" spans="2:17" x14ac:dyDescent="0.25">
      <c r="B35" s="2" t="s">
        <v>174</v>
      </c>
      <c r="C35" s="13"/>
      <c r="D35" s="13"/>
      <c r="E35" s="13"/>
      <c r="O35" s="111"/>
      <c r="P35" s="111"/>
    </row>
    <row r="36" spans="2:17" ht="20.25" customHeight="1" x14ac:dyDescent="0.25">
      <c r="B36" s="1" t="s">
        <v>175</v>
      </c>
      <c r="C36" s="11">
        <v>0</v>
      </c>
      <c r="D36" s="13"/>
      <c r="E36" s="11">
        <v>3303934.23</v>
      </c>
      <c r="G36" s="119"/>
      <c r="O36" s="111"/>
      <c r="P36" s="111"/>
      <c r="Q36" s="173"/>
    </row>
    <row r="37" spans="2:17" x14ac:dyDescent="0.25">
      <c r="B37" s="2" t="s">
        <v>7</v>
      </c>
      <c r="C37" s="15">
        <f>+C33+C36</f>
        <v>6862332.8700000001</v>
      </c>
      <c r="D37" s="13"/>
      <c r="E37" s="15">
        <f>+E33+E36</f>
        <v>35966183.879999995</v>
      </c>
      <c r="G37" s="119"/>
      <c r="J37" s="111"/>
      <c r="M37" s="111"/>
      <c r="N37" s="111"/>
      <c r="O37" s="111"/>
      <c r="P37" s="111"/>
    </row>
    <row r="38" spans="2:17" x14ac:dyDescent="0.25">
      <c r="B38" s="2"/>
      <c r="C38" s="12"/>
      <c r="D38" s="13"/>
      <c r="E38" s="12"/>
      <c r="M38" s="111"/>
      <c r="N38" s="111"/>
      <c r="O38" s="111"/>
      <c r="P38" s="111"/>
    </row>
    <row r="39" spans="2:17" x14ac:dyDescent="0.25">
      <c r="B39" s="2" t="s">
        <v>49</v>
      </c>
      <c r="C39" s="107"/>
      <c r="D39" s="108"/>
      <c r="E39" s="107"/>
      <c r="M39" s="111"/>
      <c r="N39" s="111"/>
      <c r="O39" s="111"/>
      <c r="P39" s="111"/>
    </row>
    <row r="40" spans="2:17" x14ac:dyDescent="0.25">
      <c r="B40" s="7" t="s">
        <v>26</v>
      </c>
      <c r="C40" s="10"/>
      <c r="D40" s="11"/>
      <c r="E40" s="10">
        <v>0</v>
      </c>
      <c r="M40" s="111"/>
      <c r="N40" s="111"/>
      <c r="O40" s="111"/>
      <c r="P40" s="111"/>
    </row>
    <row r="41" spans="2:17" x14ac:dyDescent="0.25">
      <c r="B41" s="7" t="s">
        <v>25</v>
      </c>
      <c r="C41" s="10">
        <v>0</v>
      </c>
      <c r="D41" s="11"/>
      <c r="E41" s="10">
        <v>0</v>
      </c>
    </row>
    <row r="42" spans="2:17" s="109" customFormat="1" x14ac:dyDescent="0.25">
      <c r="B42" s="105" t="s">
        <v>27</v>
      </c>
      <c r="C42" s="15">
        <f>+C27-C37</f>
        <v>74069466.140000001</v>
      </c>
      <c r="D42" s="13"/>
      <c r="E42" s="15">
        <f>+E27-E37</f>
        <v>47100870.610000014</v>
      </c>
    </row>
    <row r="43" spans="2:17" ht="16.5" thickBot="1" x14ac:dyDescent="0.3">
      <c r="B43" s="2" t="s">
        <v>29</v>
      </c>
      <c r="C43" s="14">
        <f>SUM(C37+C42)</f>
        <v>80931799.010000005</v>
      </c>
      <c r="D43" s="13"/>
      <c r="E43" s="14">
        <f>+E42+E37</f>
        <v>83067054.49000001</v>
      </c>
    </row>
    <row r="44" spans="2:17" ht="16.5" thickTop="1" x14ac:dyDescent="0.25">
      <c r="C44" s="111"/>
    </row>
    <row r="45" spans="2:17" ht="18.75" customHeight="1" x14ac:dyDescent="0.25">
      <c r="B45" s="6"/>
    </row>
    <row r="46" spans="2:17" x14ac:dyDescent="0.25">
      <c r="B46" s="160" t="s">
        <v>61</v>
      </c>
      <c r="C46" s="257" t="s">
        <v>60</v>
      </c>
      <c r="D46" s="257"/>
      <c r="E46" s="257"/>
    </row>
    <row r="47" spans="2:17" x14ac:dyDescent="0.25">
      <c r="B47" s="159" t="s">
        <v>320</v>
      </c>
      <c r="C47" s="258" t="s">
        <v>321</v>
      </c>
      <c r="D47" s="258"/>
      <c r="E47" s="258"/>
    </row>
    <row r="48" spans="2:17" x14ac:dyDescent="0.25">
      <c r="B48" s="161" t="s">
        <v>319</v>
      </c>
      <c r="C48" s="256" t="s">
        <v>322</v>
      </c>
      <c r="D48" s="256"/>
      <c r="E48" s="256"/>
    </row>
    <row r="49" spans="2:5" x14ac:dyDescent="0.25">
      <c r="B49" s="161"/>
      <c r="C49" s="152"/>
      <c r="D49" s="161"/>
      <c r="E49" s="161"/>
    </row>
    <row r="50" spans="2:5" x14ac:dyDescent="0.25">
      <c r="B50" s="161"/>
      <c r="C50" s="152"/>
      <c r="D50" s="161"/>
      <c r="E50" s="161"/>
    </row>
    <row r="51" spans="2:5" x14ac:dyDescent="0.25">
      <c r="B51" s="160" t="s">
        <v>360</v>
      </c>
      <c r="C51" s="257" t="s">
        <v>324</v>
      </c>
      <c r="D51" s="257"/>
      <c r="E51" s="257"/>
    </row>
    <row r="52" spans="2:5" x14ac:dyDescent="0.25">
      <c r="B52" s="159" t="s">
        <v>317</v>
      </c>
      <c r="C52" s="258" t="s">
        <v>315</v>
      </c>
      <c r="D52" s="258"/>
      <c r="E52" s="258"/>
    </row>
    <row r="53" spans="2:5" x14ac:dyDescent="0.25">
      <c r="B53" s="161" t="s">
        <v>318</v>
      </c>
      <c r="C53" s="256" t="s">
        <v>316</v>
      </c>
      <c r="D53" s="256"/>
      <c r="E53" s="256"/>
    </row>
    <row r="54" spans="2:5" x14ac:dyDescent="0.25">
      <c r="B54" s="248"/>
      <c r="C54" s="248"/>
      <c r="D54" s="248"/>
      <c r="E54" s="248"/>
    </row>
    <row r="55" spans="2:5" ht="26.25" x14ac:dyDescent="0.4">
      <c r="B55" s="23"/>
      <c r="C55" s="23"/>
      <c r="D55" s="26"/>
      <c r="E55" s="23"/>
    </row>
  </sheetData>
  <mergeCells count="11">
    <mergeCell ref="C53:E53"/>
    <mergeCell ref="C48:E48"/>
    <mergeCell ref="C46:E46"/>
    <mergeCell ref="C47:E47"/>
    <mergeCell ref="C51:E51"/>
    <mergeCell ref="C52:E52"/>
    <mergeCell ref="B8:E8"/>
    <mergeCell ref="B9:E9"/>
    <mergeCell ref="B10:E10"/>
    <mergeCell ref="B11:E11"/>
    <mergeCell ref="B28:B29"/>
  </mergeCells>
  <pageMargins left="0.70866141732283472" right="0.70866141732283472" top="0.74803149606299213" bottom="0.74803149606299213" header="0.31496062992125984" footer="0.31496062992125984"/>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J46"/>
  <sheetViews>
    <sheetView showGridLines="0" topLeftCell="A24" zoomScale="90" zoomScaleNormal="90" workbookViewId="0">
      <selection activeCell="B41" sqref="B41"/>
    </sheetView>
  </sheetViews>
  <sheetFormatPr baseColWidth="10" defaultColWidth="11.42578125" defaultRowHeight="15.75" x14ac:dyDescent="0.25"/>
  <cols>
    <col min="1" max="1" width="6.5703125" style="27" customWidth="1"/>
    <col min="2" max="2" width="48.28515625" style="27" customWidth="1"/>
    <col min="3" max="3" width="17.42578125" style="27" customWidth="1"/>
    <col min="4" max="4" width="2.28515625" style="110" customWidth="1"/>
    <col min="5" max="5" width="17.42578125" style="27" customWidth="1"/>
    <col min="6" max="7" width="11.42578125" style="27"/>
    <col min="8" max="8" width="18.85546875" style="27" bestFit="1" customWidth="1"/>
    <col min="9" max="9" width="14.5703125" style="27" bestFit="1" customWidth="1"/>
    <col min="10" max="16384" width="11.42578125" style="27"/>
  </cols>
  <sheetData>
    <row r="7" spans="2:10" x14ac:dyDescent="0.25">
      <c r="B7" s="254" t="str">
        <f>+'Estado de Situación'!B8:E8</f>
        <v>TRIBUNAL SUPERIOR ELECTORAL</v>
      </c>
      <c r="C7" s="254"/>
      <c r="D7" s="254"/>
      <c r="E7" s="254"/>
    </row>
    <row r="8" spans="2:10" x14ac:dyDescent="0.25">
      <c r="B8" s="254" t="s">
        <v>11</v>
      </c>
      <c r="C8" s="254"/>
      <c r="D8" s="254"/>
      <c r="E8" s="254"/>
    </row>
    <row r="9" spans="2:10" x14ac:dyDescent="0.25">
      <c r="B9" s="254" t="str">
        <f>+'Estado de Situación'!B10:E10</f>
        <v>Al 31 DE DICIEMBRE DEL 2021-2020</v>
      </c>
      <c r="C9" s="254"/>
      <c r="D9" s="254"/>
      <c r="E9" s="254"/>
    </row>
    <row r="10" spans="2:10" x14ac:dyDescent="0.25">
      <c r="B10" s="254" t="s">
        <v>19</v>
      </c>
      <c r="C10" s="254"/>
      <c r="D10" s="254"/>
      <c r="E10" s="254"/>
    </row>
    <row r="11" spans="2:10" x14ac:dyDescent="0.25">
      <c r="B11" s="104"/>
      <c r="C11" s="104"/>
      <c r="D11" s="9"/>
      <c r="E11" s="104"/>
    </row>
    <row r="12" spans="2:10" x14ac:dyDescent="0.25">
      <c r="B12" s="104"/>
      <c r="C12" s="104"/>
      <c r="D12" s="9"/>
      <c r="E12" s="104"/>
    </row>
    <row r="13" spans="2:10" x14ac:dyDescent="0.25">
      <c r="C13" s="104">
        <v>2021</v>
      </c>
      <c r="D13" s="9"/>
      <c r="E13" s="104">
        <v>2020</v>
      </c>
    </row>
    <row r="14" spans="2:10" x14ac:dyDescent="0.25">
      <c r="B14" s="4" t="s">
        <v>48</v>
      </c>
    </row>
    <row r="15" spans="2:10" x14ac:dyDescent="0.25">
      <c r="B15" s="5" t="s">
        <v>169</v>
      </c>
      <c r="C15" s="178">
        <v>684251212.38</v>
      </c>
      <c r="D15" s="179"/>
      <c r="E15" s="178">
        <v>601381669</v>
      </c>
      <c r="H15" s="111"/>
      <c r="I15" s="111"/>
      <c r="J15" s="111"/>
    </row>
    <row r="16" spans="2:10" x14ac:dyDescent="0.25">
      <c r="B16" s="5" t="s">
        <v>167</v>
      </c>
      <c r="C16" s="178">
        <v>0</v>
      </c>
      <c r="D16" s="179"/>
      <c r="E16" s="178">
        <v>273465.24</v>
      </c>
      <c r="H16" s="111"/>
      <c r="I16" s="111"/>
      <c r="J16" s="111"/>
    </row>
    <row r="17" spans="2:10" x14ac:dyDescent="0.25">
      <c r="B17" s="5" t="s">
        <v>168</v>
      </c>
      <c r="C17" s="178">
        <f>743658.31+180000</f>
        <v>923658.31</v>
      </c>
      <c r="D17" s="179"/>
      <c r="E17" s="178">
        <v>118000</v>
      </c>
      <c r="H17" s="111"/>
      <c r="I17" s="111"/>
      <c r="J17" s="111"/>
    </row>
    <row r="18" spans="2:10" x14ac:dyDescent="0.25">
      <c r="B18" s="4" t="s">
        <v>12</v>
      </c>
      <c r="C18" s="180">
        <f>SUM(C15:C17)</f>
        <v>685174870.68999994</v>
      </c>
      <c r="D18" s="181"/>
      <c r="E18" s="180">
        <f>SUM(E15:E17)</f>
        <v>601773134.24000001</v>
      </c>
      <c r="H18" s="111"/>
      <c r="I18" s="111"/>
      <c r="J18" s="111"/>
    </row>
    <row r="19" spans="2:10" x14ac:dyDescent="0.25">
      <c r="B19" s="112"/>
      <c r="C19" s="182"/>
      <c r="D19" s="182"/>
      <c r="E19" s="182"/>
      <c r="H19" s="111"/>
      <c r="I19" s="111"/>
      <c r="J19" s="111"/>
    </row>
    <row r="20" spans="2:10" x14ac:dyDescent="0.25">
      <c r="B20" s="3" t="s">
        <v>313</v>
      </c>
      <c r="C20" s="118"/>
      <c r="D20" s="182"/>
      <c r="E20" s="118"/>
    </row>
    <row r="21" spans="2:10" x14ac:dyDescent="0.25">
      <c r="B21" s="5" t="s">
        <v>13</v>
      </c>
      <c r="C21" s="178">
        <f>487966476.42+15928981.33+78252000.34+8301019.25</f>
        <v>590448477.34000003</v>
      </c>
      <c r="D21" s="179"/>
      <c r="E21" s="178">
        <v>580235296.70000005</v>
      </c>
      <c r="H21" s="111"/>
      <c r="J21" s="119"/>
    </row>
    <row r="22" spans="2:10" x14ac:dyDescent="0.25">
      <c r="B22" s="5" t="s">
        <v>34</v>
      </c>
      <c r="C22" s="178">
        <f>20000</f>
        <v>20000</v>
      </c>
      <c r="D22" s="179"/>
      <c r="E22" s="178">
        <f>6703175</f>
        <v>6703175</v>
      </c>
    </row>
    <row r="23" spans="2:10" x14ac:dyDescent="0.25">
      <c r="B23" s="5" t="s">
        <v>166</v>
      </c>
      <c r="C23" s="178">
        <f>66725223.22</f>
        <v>66725223.219999999</v>
      </c>
      <c r="D23" s="179"/>
      <c r="E23" s="178">
        <f>55784496.67</f>
        <v>55784496.670000002</v>
      </c>
    </row>
    <row r="24" spans="2:10" x14ac:dyDescent="0.25">
      <c r="B24" s="5" t="s">
        <v>14</v>
      </c>
      <c r="C24" s="178">
        <v>20427558.379999999</v>
      </c>
      <c r="D24" s="179"/>
      <c r="E24" s="178">
        <v>17660691.640000001</v>
      </c>
    </row>
    <row r="25" spans="2:10" x14ac:dyDescent="0.25">
      <c r="B25" s="5" t="s">
        <v>15</v>
      </c>
      <c r="C25" s="178">
        <v>12617653.539999999</v>
      </c>
      <c r="D25" s="179"/>
      <c r="E25" s="178">
        <f>14144146.74</f>
        <v>14144146.74</v>
      </c>
    </row>
    <row r="26" spans="2:10" x14ac:dyDescent="0.25">
      <c r="B26" s="5" t="s">
        <v>165</v>
      </c>
      <c r="C26" s="178">
        <f>2421145.02385571</f>
        <v>2421145.0238557099</v>
      </c>
      <c r="D26" s="179"/>
      <c r="E26" s="178">
        <f>3973722.23</f>
        <v>3973722.23</v>
      </c>
    </row>
    <row r="27" spans="2:10" x14ac:dyDescent="0.25">
      <c r="B27" s="5" t="s">
        <v>16</v>
      </c>
      <c r="C27" s="178">
        <f>2462549.76</f>
        <v>2462549.7599999998</v>
      </c>
      <c r="D27" s="179"/>
      <c r="E27" s="178">
        <v>2507698.4300000002</v>
      </c>
    </row>
    <row r="28" spans="2:10" x14ac:dyDescent="0.25">
      <c r="B28" s="4" t="s">
        <v>17</v>
      </c>
      <c r="C28" s="180">
        <f>SUM(C21:C27)</f>
        <v>695122607.2638557</v>
      </c>
      <c r="D28" s="181"/>
      <c r="E28" s="180">
        <f>SUM(E21:E27)</f>
        <v>681009227.40999997</v>
      </c>
      <c r="H28" s="111"/>
      <c r="I28" s="111"/>
    </row>
    <row r="29" spans="2:10" x14ac:dyDescent="0.25">
      <c r="B29" s="112"/>
      <c r="C29" s="113"/>
      <c r="D29" s="113"/>
      <c r="E29" s="113"/>
      <c r="H29" s="111"/>
      <c r="I29" s="111"/>
    </row>
    <row r="30" spans="2:10" x14ac:dyDescent="0.25">
      <c r="B30" s="4" t="s">
        <v>18</v>
      </c>
      <c r="C30" s="193">
        <f>+C18-C28</f>
        <v>-9947736.5738557577</v>
      </c>
      <c r="D30" s="24">
        <f>+D18+D28</f>
        <v>0</v>
      </c>
      <c r="E30" s="193">
        <f>+E18-E28</f>
        <v>-79236093.169999957</v>
      </c>
      <c r="H30" s="111"/>
      <c r="I30" s="111"/>
    </row>
    <row r="31" spans="2:10" x14ac:dyDescent="0.25">
      <c r="B31" s="112"/>
      <c r="C31" s="114"/>
      <c r="D31" s="114"/>
      <c r="E31" s="114"/>
      <c r="H31" s="111"/>
      <c r="I31" s="111"/>
    </row>
    <row r="32" spans="2:10" x14ac:dyDescent="0.25">
      <c r="B32" s="112"/>
      <c r="H32" s="173"/>
    </row>
    <row r="33" spans="2:5" x14ac:dyDescent="0.25">
      <c r="B33" s="6" t="s">
        <v>51</v>
      </c>
    </row>
    <row r="34" spans="2:5" x14ac:dyDescent="0.25">
      <c r="B34" s="6"/>
    </row>
    <row r="35" spans="2:5" x14ac:dyDescent="0.25">
      <c r="B35" s="30"/>
      <c r="C35" s="31"/>
      <c r="D35" s="32"/>
      <c r="E35" s="33"/>
    </row>
    <row r="36" spans="2:5" x14ac:dyDescent="0.25">
      <c r="B36" s="160" t="s">
        <v>61</v>
      </c>
      <c r="C36" s="257" t="s">
        <v>60</v>
      </c>
      <c r="D36" s="257"/>
      <c r="E36" s="257"/>
    </row>
    <row r="37" spans="2:5" x14ac:dyDescent="0.25">
      <c r="B37" s="159" t="s">
        <v>320</v>
      </c>
      <c r="C37" s="258" t="s">
        <v>321</v>
      </c>
      <c r="D37" s="258"/>
      <c r="E37" s="258"/>
    </row>
    <row r="38" spans="2:5" x14ac:dyDescent="0.25">
      <c r="B38" s="161" t="s">
        <v>319</v>
      </c>
      <c r="C38" s="256" t="s">
        <v>322</v>
      </c>
      <c r="D38" s="256"/>
      <c r="E38" s="256"/>
    </row>
    <row r="39" spans="2:5" x14ac:dyDescent="0.25">
      <c r="B39" s="161"/>
      <c r="C39" s="152"/>
      <c r="D39" s="161"/>
      <c r="E39" s="161"/>
    </row>
    <row r="40" spans="2:5" x14ac:dyDescent="0.25">
      <c r="B40" s="161"/>
      <c r="C40" s="152"/>
      <c r="D40" s="161"/>
      <c r="E40" s="161"/>
    </row>
    <row r="41" spans="2:5" x14ac:dyDescent="0.25">
      <c r="B41" s="160" t="s">
        <v>360</v>
      </c>
      <c r="C41" s="257" t="s">
        <v>324</v>
      </c>
      <c r="D41" s="257"/>
      <c r="E41" s="257"/>
    </row>
    <row r="42" spans="2:5" x14ac:dyDescent="0.25">
      <c r="B42" s="159" t="s">
        <v>317</v>
      </c>
      <c r="C42" s="258" t="s">
        <v>315</v>
      </c>
      <c r="D42" s="258"/>
      <c r="E42" s="258"/>
    </row>
    <row r="43" spans="2:5" x14ac:dyDescent="0.25">
      <c r="B43" s="161" t="s">
        <v>318</v>
      </c>
      <c r="C43" s="256" t="s">
        <v>316</v>
      </c>
      <c r="D43" s="256"/>
      <c r="E43" s="256"/>
    </row>
    <row r="44" spans="2:5" x14ac:dyDescent="0.25">
      <c r="B44" s="248"/>
      <c r="C44" s="248"/>
      <c r="D44" s="248"/>
      <c r="E44" s="248"/>
    </row>
    <row r="45" spans="2:5" ht="26.25" x14ac:dyDescent="0.4">
      <c r="B45" s="23"/>
      <c r="C45" s="23"/>
      <c r="D45" s="26"/>
      <c r="E45" s="23"/>
    </row>
    <row r="46" spans="2:5" ht="26.25" x14ac:dyDescent="0.4">
      <c r="B46" s="23"/>
      <c r="C46" s="23"/>
      <c r="D46" s="26"/>
      <c r="E46" s="23"/>
    </row>
  </sheetData>
  <mergeCells count="10">
    <mergeCell ref="C38:E38"/>
    <mergeCell ref="C41:E41"/>
    <mergeCell ref="C42:E42"/>
    <mergeCell ref="C43:E43"/>
    <mergeCell ref="B7:E7"/>
    <mergeCell ref="B8:E8"/>
    <mergeCell ref="B9:E9"/>
    <mergeCell ref="B10:E10"/>
    <mergeCell ref="C37:E37"/>
    <mergeCell ref="C36:E3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
  <sheetViews>
    <sheetView showGridLines="0" zoomScale="90" zoomScaleNormal="90" workbookViewId="0">
      <selection activeCell="B27" sqref="B27"/>
    </sheetView>
  </sheetViews>
  <sheetFormatPr baseColWidth="10" defaultColWidth="11.42578125" defaultRowHeight="26.25" x14ac:dyDescent="0.4"/>
  <cols>
    <col min="1" max="1" width="11.42578125" style="23"/>
    <col min="2" max="2" width="66.140625" style="23" customWidth="1"/>
    <col min="3" max="3" width="24" style="23" customWidth="1"/>
    <col min="4" max="4" width="6.5703125" style="26" customWidth="1"/>
    <col min="5" max="5" width="24" style="23" customWidth="1"/>
    <col min="6" max="16384" width="11.42578125" style="23"/>
  </cols>
  <sheetData>
    <row r="2" spans="1:5" x14ac:dyDescent="0.4">
      <c r="B2" s="22"/>
      <c r="C2" s="22"/>
      <c r="D2" s="25"/>
      <c r="E2" s="22"/>
    </row>
    <row r="3" spans="1:5" ht="21.75" customHeight="1" x14ac:dyDescent="0.4">
      <c r="B3" s="22"/>
      <c r="C3" s="22"/>
      <c r="D3" s="25"/>
      <c r="E3" s="22"/>
    </row>
    <row r="4" spans="1:5" ht="21.75" customHeight="1" x14ac:dyDescent="0.4">
      <c r="B4" s="22"/>
      <c r="C4" s="22"/>
      <c r="D4" s="25"/>
      <c r="E4" s="22"/>
    </row>
    <row r="5" spans="1:5" ht="21.75" customHeight="1" x14ac:dyDescent="0.4">
      <c r="A5" s="259" t="s">
        <v>146</v>
      </c>
      <c r="B5" s="259"/>
      <c r="C5" s="259"/>
      <c r="D5" s="259"/>
      <c r="E5" s="259"/>
    </row>
    <row r="6" spans="1:5" ht="21.75" customHeight="1" x14ac:dyDescent="0.4">
      <c r="A6" s="259" t="s">
        <v>139</v>
      </c>
      <c r="B6" s="259"/>
      <c r="C6" s="259"/>
      <c r="D6" s="259"/>
      <c r="E6" s="259"/>
    </row>
    <row r="7" spans="1:5" ht="21.75" customHeight="1" x14ac:dyDescent="0.4">
      <c r="A7" s="259" t="s">
        <v>164</v>
      </c>
      <c r="B7" s="259"/>
      <c r="C7" s="259"/>
      <c r="D7" s="259"/>
      <c r="E7" s="259"/>
    </row>
    <row r="8" spans="1:5" ht="21.75" customHeight="1" x14ac:dyDescent="0.4">
      <c r="A8" s="259" t="s">
        <v>53</v>
      </c>
      <c r="B8" s="259"/>
      <c r="C8" s="259"/>
      <c r="D8" s="259"/>
      <c r="E8" s="259"/>
    </row>
    <row r="9" spans="1:5" s="27" customFormat="1" ht="59.25" customHeight="1" x14ac:dyDescent="0.25">
      <c r="B9" s="28"/>
      <c r="C9" s="29" t="s">
        <v>20</v>
      </c>
      <c r="D9" s="29"/>
      <c r="E9" s="29" t="s">
        <v>21</v>
      </c>
    </row>
    <row r="10" spans="1:5" s="27" customFormat="1" ht="16.5" customHeight="1" x14ac:dyDescent="0.25">
      <c r="B10" s="90" t="s">
        <v>286</v>
      </c>
      <c r="C10" s="91">
        <v>52370529.740000002</v>
      </c>
      <c r="D10" s="91"/>
      <c r="E10" s="91">
        <f>+C10</f>
        <v>52370529.740000002</v>
      </c>
    </row>
    <row r="11" spans="1:5" s="27" customFormat="1" ht="16.5" customHeight="1" x14ac:dyDescent="0.25">
      <c r="B11" s="90" t="s">
        <v>140</v>
      </c>
      <c r="C11" s="92">
        <v>-9947736.5738557577</v>
      </c>
      <c r="D11" s="91"/>
      <c r="E11" s="92">
        <f>+C11</f>
        <v>-9947736.5738557577</v>
      </c>
    </row>
    <row r="12" spans="1:5" s="27" customFormat="1" ht="16.5" customHeight="1" thickBot="1" x14ac:dyDescent="0.3">
      <c r="B12" s="93" t="s">
        <v>287</v>
      </c>
      <c r="C12" s="94">
        <f>+C10+C11</f>
        <v>42422793.166144244</v>
      </c>
      <c r="D12" s="95"/>
      <c r="E12" s="94">
        <f>+E10+E11</f>
        <v>42422793.166144244</v>
      </c>
    </row>
    <row r="13" spans="1:5" s="27" customFormat="1" ht="16.5" customHeight="1" thickTop="1" x14ac:dyDescent="0.25">
      <c r="B13" s="93"/>
      <c r="C13" s="95"/>
      <c r="D13" s="95"/>
      <c r="E13" s="96"/>
    </row>
    <row r="14" spans="1:5" s="27" customFormat="1" ht="16.5" customHeight="1" x14ac:dyDescent="0.25">
      <c r="B14" s="97" t="s">
        <v>145</v>
      </c>
      <c r="C14" s="98">
        <v>31909324.84</v>
      </c>
      <c r="D14" s="98"/>
      <c r="E14" s="98">
        <f>+C14</f>
        <v>31909324.84</v>
      </c>
    </row>
    <row r="15" spans="1:5" s="27" customFormat="1" ht="16.5" customHeight="1" x14ac:dyDescent="0.25">
      <c r="B15" s="97" t="s">
        <v>141</v>
      </c>
      <c r="C15" s="98">
        <v>47100870.609999999</v>
      </c>
      <c r="D15" s="98"/>
      <c r="E15" s="98">
        <f>+C15</f>
        <v>47100870.609999999</v>
      </c>
    </row>
    <row r="16" spans="1:5" s="27" customFormat="1" ht="16.5" customHeight="1" x14ac:dyDescent="0.25">
      <c r="B16" s="90" t="s">
        <v>140</v>
      </c>
      <c r="C16" s="91">
        <v>-79236093.170000002</v>
      </c>
      <c r="D16" s="91"/>
      <c r="E16" s="92">
        <f>+C16</f>
        <v>-79236093.170000002</v>
      </c>
    </row>
    <row r="17" spans="2:5" s="27" customFormat="1" ht="16.5" customHeight="1" thickBot="1" x14ac:dyDescent="0.3">
      <c r="B17" s="93" t="s">
        <v>145</v>
      </c>
      <c r="C17" s="99">
        <f>SUM(C14:C16)</f>
        <v>-225897.71999999881</v>
      </c>
      <c r="D17" s="96"/>
      <c r="E17" s="99">
        <f>SUM(E14:E16)</f>
        <v>-225897.71999999881</v>
      </c>
    </row>
    <row r="18" spans="2:5" s="27" customFormat="1" ht="16.5" customHeight="1" thickTop="1" x14ac:dyDescent="0.25">
      <c r="B18" s="100"/>
      <c r="C18" s="101"/>
      <c r="D18" s="102"/>
      <c r="E18" s="88"/>
    </row>
    <row r="19" spans="2:5" s="27" customFormat="1" ht="16.5" customHeight="1" x14ac:dyDescent="0.25">
      <c r="B19" s="103" t="s">
        <v>142</v>
      </c>
      <c r="C19" s="88"/>
      <c r="D19" s="102"/>
      <c r="E19" s="88"/>
    </row>
    <row r="20" spans="2:5" s="27" customFormat="1" ht="16.5" customHeight="1" x14ac:dyDescent="0.25">
      <c r="B20" s="100"/>
      <c r="C20" s="88"/>
      <c r="D20" s="102"/>
      <c r="E20" s="101"/>
    </row>
    <row r="21" spans="2:5" s="27" customFormat="1" ht="15.75" x14ac:dyDescent="0.25">
      <c r="B21" s="30"/>
      <c r="C21" s="31"/>
      <c r="D21" s="32"/>
      <c r="E21" s="33"/>
    </row>
    <row r="22" spans="2:5" s="27" customFormat="1" ht="15.75" x14ac:dyDescent="0.25">
      <c r="B22" s="160" t="s">
        <v>61</v>
      </c>
      <c r="C22" s="257" t="s">
        <v>60</v>
      </c>
      <c r="D22" s="257"/>
      <c r="E22" s="257"/>
    </row>
    <row r="23" spans="2:5" s="27" customFormat="1" ht="15.75" x14ac:dyDescent="0.25">
      <c r="B23" s="159" t="s">
        <v>320</v>
      </c>
      <c r="C23" s="258" t="s">
        <v>321</v>
      </c>
      <c r="D23" s="258"/>
      <c r="E23" s="258"/>
    </row>
    <row r="24" spans="2:5" s="27" customFormat="1" ht="15.75" x14ac:dyDescent="0.25">
      <c r="B24" s="161" t="s">
        <v>319</v>
      </c>
      <c r="C24" s="256" t="s">
        <v>359</v>
      </c>
      <c r="D24" s="256"/>
      <c r="E24" s="256"/>
    </row>
    <row r="25" spans="2:5" s="27" customFormat="1" ht="15.75" x14ac:dyDescent="0.25">
      <c r="B25" s="161"/>
      <c r="C25" s="152"/>
      <c r="D25" s="161"/>
      <c r="E25" s="161"/>
    </row>
    <row r="26" spans="2:5" s="27" customFormat="1" ht="15.75" x14ac:dyDescent="0.25">
      <c r="B26" s="161"/>
      <c r="C26" s="152"/>
      <c r="D26" s="161"/>
      <c r="E26" s="161"/>
    </row>
    <row r="27" spans="2:5" s="27" customFormat="1" ht="15.75" x14ac:dyDescent="0.25">
      <c r="B27" s="160" t="s">
        <v>360</v>
      </c>
      <c r="C27" s="257" t="s">
        <v>324</v>
      </c>
      <c r="D27" s="257"/>
      <c r="E27" s="257"/>
    </row>
    <row r="28" spans="2:5" s="27" customFormat="1" ht="15.75" x14ac:dyDescent="0.25">
      <c r="B28" s="159" t="s">
        <v>317</v>
      </c>
      <c r="C28" s="258" t="s">
        <v>315</v>
      </c>
      <c r="D28" s="258"/>
      <c r="E28" s="258"/>
    </row>
    <row r="29" spans="2:5" s="27" customFormat="1" ht="15.75" x14ac:dyDescent="0.25">
      <c r="B29" s="161" t="s">
        <v>318</v>
      </c>
      <c r="C29" s="256" t="s">
        <v>316</v>
      </c>
      <c r="D29" s="256"/>
      <c r="E29" s="256"/>
    </row>
    <row r="30" spans="2:5" s="27" customFormat="1" ht="15.75" x14ac:dyDescent="0.25">
      <c r="B30" s="248"/>
      <c r="C30" s="248"/>
      <c r="D30" s="248"/>
      <c r="E30" s="248"/>
    </row>
  </sheetData>
  <mergeCells count="10">
    <mergeCell ref="C24:E24"/>
    <mergeCell ref="A6:E6"/>
    <mergeCell ref="C27:E27"/>
    <mergeCell ref="C28:E28"/>
    <mergeCell ref="C29:E29"/>
    <mergeCell ref="A5:E5"/>
    <mergeCell ref="A7:E7"/>
    <mergeCell ref="A8:E8"/>
    <mergeCell ref="C22:E22"/>
    <mergeCell ref="C23:E23"/>
  </mergeCells>
  <pageMargins left="0.70866141732283472" right="0.70866141732283472" top="0.74803149606299213" bottom="0.74803149606299213" header="0.31496062992125984" footer="0.31496062992125984"/>
  <pageSetup scale="9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3"/>
  <sheetViews>
    <sheetView showGridLines="0" topLeftCell="A16" zoomScale="80" zoomScaleNormal="80" workbookViewId="0">
      <selection activeCell="B47" sqref="B47"/>
    </sheetView>
  </sheetViews>
  <sheetFormatPr baseColWidth="10" defaultColWidth="11.42578125" defaultRowHeight="15.75" x14ac:dyDescent="0.25"/>
  <cols>
    <col min="1" max="1" width="7" style="27" customWidth="1"/>
    <col min="2" max="2" width="63.5703125" style="27" customWidth="1"/>
    <col min="3" max="3" width="21.42578125" style="27" customWidth="1"/>
    <col min="4" max="4" width="2.28515625" style="27" customWidth="1"/>
    <col min="5" max="5" width="19" style="27" customWidth="1"/>
    <col min="6" max="6" width="16.42578125" style="27" bestFit="1" customWidth="1"/>
    <col min="7" max="7" width="18.85546875" style="27" bestFit="1" customWidth="1"/>
    <col min="8" max="8" width="14.42578125" style="27" bestFit="1" customWidth="1"/>
    <col min="9" max="9" width="14.7109375" style="27" bestFit="1" customWidth="1"/>
    <col min="10" max="10" width="11.42578125" style="27"/>
    <col min="11" max="11" width="14.7109375" style="27" bestFit="1" customWidth="1"/>
    <col min="12" max="15" width="11.42578125" style="27"/>
    <col min="16" max="16" width="33.140625" style="27" customWidth="1"/>
    <col min="17" max="17" width="21.5703125" style="27" customWidth="1"/>
    <col min="18" max="16384" width="11.42578125" style="27"/>
  </cols>
  <sheetData>
    <row r="1" spans="2:13" x14ac:dyDescent="0.25">
      <c r="D1" s="110"/>
    </row>
    <row r="2" spans="2:13" x14ac:dyDescent="0.25">
      <c r="D2" s="110"/>
    </row>
    <row r="3" spans="2:13" x14ac:dyDescent="0.25">
      <c r="D3" s="110"/>
    </row>
    <row r="4" spans="2:13" x14ac:dyDescent="0.25">
      <c r="D4" s="110"/>
    </row>
    <row r="5" spans="2:13" x14ac:dyDescent="0.25">
      <c r="D5" s="110"/>
    </row>
    <row r="6" spans="2:13" x14ac:dyDescent="0.25">
      <c r="D6" s="110"/>
    </row>
    <row r="7" spans="2:13" x14ac:dyDescent="0.25">
      <c r="D7" s="110"/>
      <c r="G7" s="111"/>
    </row>
    <row r="8" spans="2:13" x14ac:dyDescent="0.25">
      <c r="B8" s="254" t="str">
        <f>+'Estado de Situación'!B8:E8</f>
        <v>TRIBUNAL SUPERIOR ELECTORAL</v>
      </c>
      <c r="C8" s="254"/>
      <c r="D8" s="254"/>
      <c r="E8" s="254"/>
    </row>
    <row r="9" spans="2:13" x14ac:dyDescent="0.25">
      <c r="B9" s="254" t="s">
        <v>22</v>
      </c>
      <c r="C9" s="254"/>
      <c r="D9" s="254"/>
      <c r="E9" s="254"/>
    </row>
    <row r="10" spans="2:13" x14ac:dyDescent="0.25">
      <c r="B10" s="254" t="str">
        <f>+'Estado de Situación'!B10:E10</f>
        <v>Al 31 DE DICIEMBRE DEL 2021-2020</v>
      </c>
      <c r="C10" s="254"/>
      <c r="D10" s="254"/>
      <c r="E10" s="254"/>
    </row>
    <row r="11" spans="2:13" x14ac:dyDescent="0.25">
      <c r="B11" s="254" t="s">
        <v>19</v>
      </c>
      <c r="C11" s="254"/>
      <c r="D11" s="254"/>
      <c r="E11" s="254"/>
      <c r="H11" s="111"/>
      <c r="I11" s="111"/>
      <c r="J11" s="111"/>
      <c r="K11" s="111"/>
      <c r="L11" s="111"/>
      <c r="M11" s="111"/>
    </row>
    <row r="12" spans="2:13" x14ac:dyDescent="0.25">
      <c r="B12" s="155"/>
      <c r="C12" s="104">
        <v>2021</v>
      </c>
      <c r="D12" s="104"/>
      <c r="E12" s="104">
        <v>2020</v>
      </c>
      <c r="H12" s="111"/>
      <c r="I12" s="111"/>
      <c r="J12" s="111"/>
      <c r="K12" s="111"/>
      <c r="L12" s="111"/>
      <c r="M12" s="111"/>
    </row>
    <row r="13" spans="2:13" x14ac:dyDescent="0.25">
      <c r="B13" s="27" t="s">
        <v>279</v>
      </c>
      <c r="C13" s="187">
        <v>-9947736.5738557577</v>
      </c>
      <c r="E13" s="187">
        <f>+-79236093.17</f>
        <v>-79236093.170000002</v>
      </c>
      <c r="H13" s="111"/>
      <c r="I13" s="111"/>
      <c r="J13" s="111"/>
      <c r="K13" s="111"/>
      <c r="L13" s="111"/>
      <c r="M13" s="111"/>
    </row>
    <row r="14" spans="2:13" x14ac:dyDescent="0.25">
      <c r="B14" s="27" t="s">
        <v>353</v>
      </c>
      <c r="C14" s="186">
        <v>12617653.539999999</v>
      </c>
      <c r="D14" s="80"/>
      <c r="E14" s="186">
        <f>+'Est. de Rendimiento Fin'!E25</f>
        <v>14144146.74</v>
      </c>
      <c r="H14" s="111"/>
      <c r="I14" s="111"/>
      <c r="J14" s="111"/>
      <c r="K14" s="111"/>
      <c r="L14" s="111"/>
      <c r="M14" s="111"/>
    </row>
    <row r="15" spans="2:13" ht="31.5" x14ac:dyDescent="0.25">
      <c r="B15" s="122" t="s">
        <v>354</v>
      </c>
      <c r="C15" s="176">
        <v>730754.3</v>
      </c>
      <c r="D15" s="79"/>
      <c r="E15" s="186">
        <v>237898.72</v>
      </c>
      <c r="F15" s="121"/>
      <c r="H15" s="111"/>
      <c r="I15" s="111"/>
      <c r="J15" s="111"/>
      <c r="K15" s="111"/>
      <c r="L15" s="111"/>
      <c r="M15" s="111"/>
    </row>
    <row r="16" spans="2:13" x14ac:dyDescent="0.25">
      <c r="B16" s="122" t="s">
        <v>355</v>
      </c>
      <c r="C16" s="176">
        <v>3733852.26</v>
      </c>
      <c r="D16" s="79"/>
      <c r="E16" s="176">
        <v>-1988332.33</v>
      </c>
      <c r="F16" s="121"/>
      <c r="H16" s="111"/>
      <c r="I16" s="111"/>
      <c r="J16" s="111"/>
      <c r="K16" s="111"/>
      <c r="L16" s="111"/>
      <c r="M16" s="111"/>
    </row>
    <row r="17" spans="2:13" x14ac:dyDescent="0.25">
      <c r="B17" s="122" t="s">
        <v>356</v>
      </c>
      <c r="C17" s="176">
        <v>12063893</v>
      </c>
      <c r="D17" s="79"/>
      <c r="E17" s="176">
        <v>10479268.119999999</v>
      </c>
      <c r="F17" s="121"/>
      <c r="H17" s="111"/>
      <c r="I17" s="111"/>
      <c r="J17" s="111"/>
      <c r="K17" s="111"/>
      <c r="L17" s="111"/>
      <c r="M17" s="111"/>
    </row>
    <row r="18" spans="2:13" x14ac:dyDescent="0.25">
      <c r="B18" s="122" t="s">
        <v>357</v>
      </c>
      <c r="C18" s="176">
        <v>-262148.51</v>
      </c>
      <c r="D18" s="79"/>
      <c r="E18" s="176">
        <v>-4727702.4000000004</v>
      </c>
      <c r="F18" s="121"/>
      <c r="H18" s="111"/>
      <c r="I18" s="111"/>
      <c r="J18" s="111"/>
      <c r="K18" s="111"/>
      <c r="L18" s="111"/>
      <c r="M18" s="111"/>
    </row>
    <row r="19" spans="2:13" x14ac:dyDescent="0.25">
      <c r="B19" s="122" t="s">
        <v>358</v>
      </c>
      <c r="C19" s="176">
        <v>-17146371.890000001</v>
      </c>
      <c r="D19" s="79"/>
      <c r="E19" s="176">
        <v>9924405.1500000004</v>
      </c>
      <c r="F19" s="121"/>
      <c r="G19" s="111"/>
      <c r="H19" s="111"/>
      <c r="I19" s="191"/>
      <c r="J19" s="111"/>
      <c r="K19" s="111"/>
      <c r="L19" s="111"/>
      <c r="M19" s="111"/>
    </row>
    <row r="20" spans="2:13" x14ac:dyDescent="0.25">
      <c r="B20" s="123" t="s">
        <v>280</v>
      </c>
      <c r="C20" s="82">
        <f>+C13+C14+C15+C16+C17+C18+C19</f>
        <v>1789896.1261442378</v>
      </c>
      <c r="D20" s="83"/>
      <c r="E20" s="82">
        <v>-51166409.170000002</v>
      </c>
      <c r="F20" s="121"/>
      <c r="G20" s="111"/>
      <c r="H20" s="111"/>
      <c r="I20" s="111"/>
      <c r="J20" s="111"/>
      <c r="K20" s="111"/>
      <c r="L20" s="111"/>
      <c r="M20" s="111"/>
    </row>
    <row r="21" spans="2:13" x14ac:dyDescent="0.25">
      <c r="B21" s="124"/>
      <c r="C21" s="116"/>
      <c r="D21" s="116"/>
      <c r="E21" s="116"/>
      <c r="F21" s="121"/>
      <c r="G21" s="111"/>
      <c r="H21" s="111"/>
      <c r="I21" s="111"/>
      <c r="J21" s="111"/>
      <c r="K21" s="111"/>
      <c r="L21" s="111"/>
      <c r="M21" s="111"/>
    </row>
    <row r="22" spans="2:13" x14ac:dyDescent="0.25">
      <c r="B22" s="125" t="s">
        <v>23</v>
      </c>
      <c r="C22" s="84"/>
      <c r="D22" s="84"/>
      <c r="E22" s="84"/>
      <c r="F22" s="121"/>
      <c r="G22" s="111"/>
      <c r="H22" s="111"/>
      <c r="I22" s="111"/>
      <c r="J22" s="111"/>
      <c r="K22" s="111"/>
      <c r="L22" s="111"/>
      <c r="M22" s="111"/>
    </row>
    <row r="23" spans="2:13" x14ac:dyDescent="0.25">
      <c r="C23" s="85"/>
      <c r="D23" s="79"/>
      <c r="E23" s="85">
        <v>0</v>
      </c>
      <c r="F23" s="121"/>
      <c r="G23" s="111"/>
      <c r="H23" s="111"/>
      <c r="I23" s="111"/>
      <c r="J23" s="111"/>
      <c r="K23" s="111"/>
      <c r="L23" s="111"/>
      <c r="M23" s="111"/>
    </row>
    <row r="24" spans="2:13" x14ac:dyDescent="0.25">
      <c r="B24" s="122" t="s">
        <v>349</v>
      </c>
      <c r="C24" s="85">
        <f>+-607362.26</f>
        <v>-607362.26</v>
      </c>
      <c r="D24" s="79"/>
      <c r="E24" s="85">
        <v>2486985.39</v>
      </c>
      <c r="F24" s="121"/>
      <c r="G24" s="111"/>
      <c r="H24" s="111"/>
      <c r="I24" s="111"/>
      <c r="J24" s="111"/>
      <c r="K24" s="111"/>
      <c r="L24" s="111"/>
      <c r="M24" s="111"/>
    </row>
    <row r="25" spans="2:13" x14ac:dyDescent="0.25">
      <c r="B25" s="8" t="s">
        <v>281</v>
      </c>
      <c r="C25" s="82">
        <f>SUM(C23:C24)</f>
        <v>-607362.26</v>
      </c>
      <c r="D25" s="86"/>
      <c r="E25" s="82">
        <v>2486985</v>
      </c>
      <c r="F25" s="121"/>
      <c r="I25" s="119"/>
    </row>
    <row r="26" spans="2:13" x14ac:dyDescent="0.25">
      <c r="B26" s="115"/>
      <c r="C26" s="116"/>
      <c r="D26" s="117"/>
      <c r="E26" s="116"/>
      <c r="F26" s="121"/>
    </row>
    <row r="27" spans="2:13" x14ac:dyDescent="0.25">
      <c r="B27" s="115"/>
      <c r="C27" s="118"/>
      <c r="D27" s="118"/>
      <c r="E27" s="118"/>
      <c r="F27" s="121"/>
    </row>
    <row r="28" spans="2:13" x14ac:dyDescent="0.25">
      <c r="B28" s="1" t="s">
        <v>282</v>
      </c>
      <c r="C28" s="83"/>
      <c r="D28" s="83"/>
      <c r="E28" s="83"/>
      <c r="F28" s="120"/>
    </row>
    <row r="29" spans="2:13" x14ac:dyDescent="0.25">
      <c r="B29" s="122" t="s">
        <v>350</v>
      </c>
      <c r="C29" s="85">
        <v>3292623.26</v>
      </c>
      <c r="D29" s="79"/>
      <c r="E29" s="85">
        <v>2006287.31</v>
      </c>
      <c r="F29" s="120"/>
      <c r="G29" s="173"/>
    </row>
    <row r="30" spans="2:13" x14ac:dyDescent="0.25">
      <c r="B30" s="1" t="s">
        <v>351</v>
      </c>
      <c r="C30" s="85">
        <v>15986048.16</v>
      </c>
      <c r="D30" s="79"/>
      <c r="E30" s="85">
        <v>-12050513.619999999</v>
      </c>
      <c r="F30" s="121"/>
    </row>
    <row r="31" spans="2:13" ht="16.5" thickBot="1" x14ac:dyDescent="0.3">
      <c r="B31" s="2" t="s">
        <v>24</v>
      </c>
      <c r="C31" s="188">
        <f>SUM(C29:C30)</f>
        <v>19278671.420000002</v>
      </c>
      <c r="D31" s="83"/>
      <c r="E31" s="189">
        <f>+E29+E30</f>
        <v>-10044226.309999999</v>
      </c>
      <c r="F31" s="121"/>
      <c r="I31" s="119"/>
    </row>
    <row r="32" spans="2:13" ht="16.5" thickTop="1" x14ac:dyDescent="0.25">
      <c r="C32" s="120"/>
      <c r="D32" s="121"/>
      <c r="E32" s="121"/>
      <c r="I32" s="119"/>
    </row>
    <row r="33" spans="2:19" ht="16.5" thickBot="1" x14ac:dyDescent="0.3">
      <c r="B33" s="190" t="s">
        <v>352</v>
      </c>
      <c r="C33" s="188">
        <f>+C20+C25+C31</f>
        <v>20461205.286144238</v>
      </c>
      <c r="D33" s="83"/>
      <c r="E33" s="188">
        <f>+E20+E25+E31</f>
        <v>-58723650.480000004</v>
      </c>
      <c r="F33" s="173"/>
      <c r="G33" s="173"/>
      <c r="I33" s="119"/>
    </row>
    <row r="34" spans="2:19" ht="17.25" thickTop="1" thickBot="1" x14ac:dyDescent="0.3">
      <c r="B34" s="109" t="s">
        <v>283</v>
      </c>
      <c r="C34" s="188">
        <v>31909324.449999999</v>
      </c>
      <c r="D34" s="83"/>
      <c r="E34" s="189">
        <v>90632974.930000007</v>
      </c>
      <c r="F34" s="119"/>
      <c r="H34" s="173"/>
      <c r="I34" s="119"/>
    </row>
    <row r="35" spans="2:19" ht="16.5" thickTop="1" x14ac:dyDescent="0.25">
      <c r="C35" s="120"/>
      <c r="D35" s="121"/>
      <c r="E35" s="121"/>
      <c r="I35" s="119"/>
      <c r="K35" s="119"/>
    </row>
    <row r="36" spans="2:19" ht="16.5" thickBot="1" x14ac:dyDescent="0.3">
      <c r="B36" s="109" t="s">
        <v>284</v>
      </c>
      <c r="C36" s="188">
        <f>+C34+C33</f>
        <v>52370529.736144237</v>
      </c>
      <c r="D36" s="83"/>
      <c r="E36" s="189">
        <f>+E34+E33</f>
        <v>31909324.450000003</v>
      </c>
      <c r="I36" s="119"/>
    </row>
    <row r="37" spans="2:19" ht="17.25" thickTop="1" thickBot="1" x14ac:dyDescent="0.3">
      <c r="B37" s="6" t="s">
        <v>51</v>
      </c>
      <c r="C37" s="192"/>
      <c r="E37" s="192"/>
    </row>
    <row r="38" spans="2:19" ht="16.5" thickTop="1" x14ac:dyDescent="0.25">
      <c r="I38" s="119"/>
    </row>
    <row r="40" spans="2:19" x14ac:dyDescent="0.25">
      <c r="C40" s="111"/>
      <c r="E40" s="173"/>
      <c r="I40" s="119"/>
    </row>
    <row r="41" spans="2:19" x14ac:dyDescent="0.25">
      <c r="B41" s="30"/>
      <c r="C41" s="31"/>
      <c r="D41" s="32"/>
      <c r="E41" s="33"/>
    </row>
    <row r="42" spans="2:19" x14ac:dyDescent="0.25">
      <c r="B42" s="160" t="s">
        <v>61</v>
      </c>
      <c r="C42" s="257" t="s">
        <v>60</v>
      </c>
      <c r="D42" s="257"/>
      <c r="E42" s="257"/>
      <c r="Q42" s="111"/>
      <c r="S42" s="173"/>
    </row>
    <row r="43" spans="2:19" x14ac:dyDescent="0.25">
      <c r="B43" s="159" t="s">
        <v>320</v>
      </c>
      <c r="C43" s="258" t="s">
        <v>321</v>
      </c>
      <c r="D43" s="258"/>
      <c r="E43" s="258"/>
      <c r="P43" s="30"/>
      <c r="Q43" s="31"/>
      <c r="R43" s="32"/>
      <c r="S43" s="33"/>
    </row>
    <row r="44" spans="2:19" x14ac:dyDescent="0.25">
      <c r="B44" s="161" t="s">
        <v>319</v>
      </c>
      <c r="C44" s="256" t="s">
        <v>322</v>
      </c>
      <c r="D44" s="256"/>
      <c r="E44" s="256"/>
      <c r="I44" s="119"/>
      <c r="P44" s="160"/>
      <c r="Q44" s="257"/>
      <c r="R44" s="257"/>
      <c r="S44" s="257"/>
    </row>
    <row r="45" spans="2:19" x14ac:dyDescent="0.25">
      <c r="B45" s="161"/>
      <c r="C45" s="152"/>
      <c r="D45" s="161"/>
      <c r="E45" s="161"/>
      <c r="I45" s="119"/>
      <c r="P45" s="159"/>
      <c r="Q45" s="258"/>
      <c r="R45" s="258"/>
      <c r="S45" s="258"/>
    </row>
    <row r="46" spans="2:19" x14ac:dyDescent="0.25">
      <c r="B46" s="161"/>
      <c r="C46" s="152"/>
      <c r="D46" s="161"/>
      <c r="E46" s="161"/>
      <c r="I46" s="119"/>
      <c r="P46" s="161"/>
      <c r="Q46" s="256"/>
      <c r="R46" s="256"/>
      <c r="S46" s="256"/>
    </row>
    <row r="47" spans="2:19" x14ac:dyDescent="0.25">
      <c r="B47" s="160" t="s">
        <v>360</v>
      </c>
      <c r="C47" s="257" t="s">
        <v>324</v>
      </c>
      <c r="D47" s="257"/>
      <c r="E47" s="257"/>
      <c r="P47" s="161"/>
      <c r="Q47" s="152"/>
      <c r="R47" s="161"/>
      <c r="S47" s="161"/>
    </row>
    <row r="48" spans="2:19" x14ac:dyDescent="0.25">
      <c r="B48" s="159" t="s">
        <v>317</v>
      </c>
      <c r="C48" s="258" t="s">
        <v>315</v>
      </c>
      <c r="D48" s="258"/>
      <c r="E48" s="258"/>
      <c r="I48" s="119"/>
      <c r="P48" s="161"/>
      <c r="Q48" s="152"/>
      <c r="R48" s="161"/>
      <c r="S48" s="161"/>
    </row>
    <row r="49" spans="2:19" x14ac:dyDescent="0.25">
      <c r="B49" s="161" t="s">
        <v>318</v>
      </c>
      <c r="C49" s="256" t="s">
        <v>316</v>
      </c>
      <c r="D49" s="256"/>
      <c r="E49" s="256"/>
      <c r="P49" s="160"/>
      <c r="Q49" s="257"/>
      <c r="R49" s="257"/>
      <c r="S49" s="257"/>
    </row>
    <row r="50" spans="2:19" x14ac:dyDescent="0.25">
      <c r="B50" s="248"/>
      <c r="C50" s="248"/>
      <c r="D50" s="248"/>
      <c r="E50" s="248"/>
      <c r="P50" s="159"/>
      <c r="Q50" s="258"/>
      <c r="R50" s="258"/>
      <c r="S50" s="258"/>
    </row>
    <row r="51" spans="2:19" ht="26.25" x14ac:dyDescent="0.4">
      <c r="B51" s="23"/>
      <c r="C51" s="23"/>
      <c r="D51" s="26"/>
      <c r="E51" s="23"/>
      <c r="P51" s="161"/>
      <c r="Q51" s="256"/>
      <c r="R51" s="256"/>
      <c r="S51" s="256"/>
    </row>
    <row r="52" spans="2:19" x14ac:dyDescent="0.25">
      <c r="P52" s="248"/>
      <c r="Q52" s="248"/>
      <c r="R52" s="248"/>
      <c r="S52" s="248"/>
    </row>
    <row r="53" spans="2:19" ht="26.25" x14ac:dyDescent="0.4">
      <c r="P53" s="23"/>
      <c r="Q53" s="23"/>
      <c r="R53" s="26"/>
      <c r="S53" s="23"/>
    </row>
  </sheetData>
  <mergeCells count="16">
    <mergeCell ref="B8:E8"/>
    <mergeCell ref="B9:E9"/>
    <mergeCell ref="B10:E10"/>
    <mergeCell ref="B11:E11"/>
    <mergeCell ref="C42:E42"/>
    <mergeCell ref="C43:E43"/>
    <mergeCell ref="C44:E44"/>
    <mergeCell ref="C47:E47"/>
    <mergeCell ref="C48:E48"/>
    <mergeCell ref="C49:E49"/>
    <mergeCell ref="Q51:S51"/>
    <mergeCell ref="Q44:S44"/>
    <mergeCell ref="Q45:S45"/>
    <mergeCell ref="Q46:S46"/>
    <mergeCell ref="Q49:S49"/>
    <mergeCell ref="Q50:S50"/>
  </mergeCells>
  <pageMargins left="0.70866141732283472" right="0.70866141732283472" top="0.74803149606299213" bottom="0.74803149606299213" header="0.31496062992125984" footer="0.31496062992125984"/>
  <pageSetup scale="7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W42"/>
  <sheetViews>
    <sheetView showGridLines="0" zoomScale="70" zoomScaleNormal="70" workbookViewId="0">
      <selection activeCell="D40" sqref="D40:F40"/>
    </sheetView>
  </sheetViews>
  <sheetFormatPr baseColWidth="10" defaultColWidth="11.42578125" defaultRowHeight="15" x14ac:dyDescent="0.25"/>
  <cols>
    <col min="1" max="2" width="11.42578125" style="16"/>
    <col min="3" max="3" width="46.5703125" style="16" customWidth="1"/>
    <col min="4" max="4" width="16.28515625" style="16" bestFit="1" customWidth="1"/>
    <col min="5" max="5" width="16.7109375" style="16" bestFit="1" customWidth="1"/>
    <col min="6" max="6" width="11.42578125" style="16"/>
    <col min="7" max="7" width="17" style="16" customWidth="1"/>
    <col min="8" max="18" width="11.42578125" style="16"/>
    <col min="19" max="19" width="28.85546875" style="16" customWidth="1"/>
    <col min="20" max="16384" width="11.42578125" style="16"/>
  </cols>
  <sheetData>
    <row r="10" spans="1:10" x14ac:dyDescent="0.25">
      <c r="A10" s="263" t="s">
        <v>146</v>
      </c>
      <c r="B10" s="263"/>
      <c r="C10" s="263"/>
      <c r="D10" s="263"/>
      <c r="E10" s="263"/>
      <c r="F10" s="263"/>
      <c r="G10" s="263"/>
      <c r="H10" s="156"/>
      <c r="I10" s="156"/>
      <c r="J10" s="156"/>
    </row>
    <row r="11" spans="1:10" x14ac:dyDescent="0.25">
      <c r="A11" s="263" t="s">
        <v>52</v>
      </c>
      <c r="B11" s="263"/>
      <c r="C11" s="263"/>
      <c r="D11" s="263"/>
      <c r="E11" s="263"/>
      <c r="F11" s="263"/>
      <c r="G11" s="263"/>
      <c r="H11" s="156"/>
      <c r="I11" s="156"/>
      <c r="J11" s="156"/>
    </row>
    <row r="12" spans="1:10" x14ac:dyDescent="0.25">
      <c r="A12" s="263" t="s">
        <v>314</v>
      </c>
      <c r="B12" s="263"/>
      <c r="C12" s="263"/>
      <c r="D12" s="263"/>
      <c r="E12" s="263"/>
      <c r="F12" s="263"/>
      <c r="G12" s="263"/>
      <c r="H12" s="156"/>
      <c r="I12" s="156"/>
      <c r="J12" s="156"/>
    </row>
    <row r="13" spans="1:10" x14ac:dyDescent="0.25">
      <c r="A13" s="263" t="s">
        <v>53</v>
      </c>
      <c r="B13" s="263"/>
      <c r="C13" s="263"/>
      <c r="D13" s="263"/>
      <c r="E13" s="263"/>
      <c r="F13" s="263"/>
      <c r="G13" s="263"/>
      <c r="H13" s="156"/>
      <c r="I13" s="156"/>
      <c r="J13" s="156"/>
    </row>
    <row r="15" spans="1:10" s="27" customFormat="1" ht="75.75" customHeight="1" x14ac:dyDescent="0.25">
      <c r="A15" s="264"/>
      <c r="B15" s="264"/>
      <c r="C15" s="209" t="s">
        <v>30</v>
      </c>
      <c r="D15" s="210" t="s">
        <v>288</v>
      </c>
      <c r="E15" s="210" t="s">
        <v>289</v>
      </c>
      <c r="F15" s="210" t="s">
        <v>290</v>
      </c>
      <c r="G15" s="210" t="s">
        <v>291</v>
      </c>
    </row>
    <row r="16" spans="1:10" s="27" customFormat="1" ht="15.75" x14ac:dyDescent="0.25">
      <c r="A16" s="264"/>
      <c r="B16" s="264"/>
      <c r="C16" s="194"/>
      <c r="D16" s="195" t="s">
        <v>54</v>
      </c>
      <c r="E16" s="195" t="s">
        <v>55</v>
      </c>
      <c r="F16" s="195" t="s">
        <v>56</v>
      </c>
      <c r="G16" s="195" t="s">
        <v>57</v>
      </c>
    </row>
    <row r="17" spans="1:23" s="27" customFormat="1" ht="19.5" thickBot="1" x14ac:dyDescent="0.3">
      <c r="A17" s="265">
        <v>1</v>
      </c>
      <c r="B17" s="265"/>
      <c r="C17" s="208" t="s">
        <v>31</v>
      </c>
      <c r="D17" s="203">
        <v>701381669</v>
      </c>
      <c r="E17" s="203">
        <v>690215408.35000002</v>
      </c>
      <c r="F17" s="204">
        <v>0.98</v>
      </c>
      <c r="G17" s="203">
        <v>11166260.65</v>
      </c>
    </row>
    <row r="18" spans="1:23" s="27" customFormat="1" ht="15.75" x14ac:dyDescent="0.25">
      <c r="A18" s="261"/>
      <c r="B18" s="261"/>
      <c r="C18" s="199"/>
      <c r="D18" s="198"/>
      <c r="E18" s="198"/>
      <c r="F18" s="200"/>
      <c r="G18" s="198"/>
    </row>
    <row r="19" spans="1:23" s="27" customFormat="1" ht="15.75" x14ac:dyDescent="0.25">
      <c r="A19" s="197"/>
      <c r="B19" s="266"/>
      <c r="C19" s="266"/>
      <c r="D19" s="266"/>
      <c r="E19" s="266"/>
      <c r="F19" s="266"/>
      <c r="G19" s="266"/>
    </row>
    <row r="20" spans="1:23" s="27" customFormat="1" ht="18.75" x14ac:dyDescent="0.3">
      <c r="A20" s="262"/>
      <c r="B20" s="262"/>
      <c r="C20" s="207"/>
      <c r="D20" s="196"/>
      <c r="E20" s="196"/>
      <c r="F20" s="195"/>
      <c r="G20" s="196"/>
    </row>
    <row r="21" spans="1:23" s="27" customFormat="1" ht="18.75" x14ac:dyDescent="0.3">
      <c r="A21" s="260">
        <v>2.1</v>
      </c>
      <c r="B21" s="260"/>
      <c r="C21" s="207" t="s">
        <v>32</v>
      </c>
      <c r="D21" s="79">
        <v>581965229</v>
      </c>
      <c r="E21" s="79">
        <v>590448477.74000001</v>
      </c>
      <c r="F21" s="206">
        <v>1</v>
      </c>
      <c r="G21" s="79">
        <v>-8483248.7400000002</v>
      </c>
      <c r="S21" s="16"/>
      <c r="T21" s="183"/>
      <c r="U21" s="183"/>
      <c r="V21" s="183"/>
      <c r="W21" s="16"/>
    </row>
    <row r="22" spans="1:23" s="27" customFormat="1" ht="18.75" x14ac:dyDescent="0.3">
      <c r="A22" s="260">
        <v>2.2000000000000002</v>
      </c>
      <c r="B22" s="260"/>
      <c r="C22" s="207" t="s">
        <v>58</v>
      </c>
      <c r="D22" s="79">
        <v>61601440</v>
      </c>
      <c r="E22" s="79">
        <v>66725223.219999999</v>
      </c>
      <c r="F22" s="206">
        <v>1.08</v>
      </c>
      <c r="G22" s="79">
        <v>-5123783.22</v>
      </c>
      <c r="S22" s="161"/>
      <c r="T22" s="248"/>
      <c r="U22" s="257"/>
      <c r="V22" s="257"/>
      <c r="W22" s="257"/>
    </row>
    <row r="23" spans="1:23" s="27" customFormat="1" ht="18.75" x14ac:dyDescent="0.3">
      <c r="A23" s="260">
        <v>2.2999999999999998</v>
      </c>
      <c r="B23" s="260"/>
      <c r="C23" s="207" t="s">
        <v>33</v>
      </c>
      <c r="D23" s="79">
        <v>21533920</v>
      </c>
      <c r="E23" s="79">
        <v>20427558.379999999</v>
      </c>
      <c r="F23" s="206">
        <v>0.94</v>
      </c>
      <c r="G23" s="79">
        <v>1106361.6200000001</v>
      </c>
      <c r="S23" s="160"/>
      <c r="T23" s="161"/>
      <c r="U23" s="258"/>
      <c r="V23" s="258"/>
      <c r="W23" s="258"/>
    </row>
    <row r="24" spans="1:23" s="27" customFormat="1" ht="18.75" x14ac:dyDescent="0.3">
      <c r="A24" s="260">
        <v>2.4</v>
      </c>
      <c r="B24" s="260"/>
      <c r="C24" s="207" t="s">
        <v>34</v>
      </c>
      <c r="D24" s="79">
        <v>1754980</v>
      </c>
      <c r="E24" s="79">
        <v>0</v>
      </c>
      <c r="F24" s="206">
        <v>0</v>
      </c>
      <c r="G24" s="79">
        <v>1754980</v>
      </c>
      <c r="S24" s="159"/>
      <c r="T24" s="161"/>
      <c r="U24" s="256"/>
      <c r="V24" s="256"/>
      <c r="W24" s="256"/>
    </row>
    <row r="25" spans="1:23" s="27" customFormat="1" ht="18.75" x14ac:dyDescent="0.3">
      <c r="A25" s="260">
        <v>2.4</v>
      </c>
      <c r="B25" s="260"/>
      <c r="C25" s="207" t="s">
        <v>292</v>
      </c>
      <c r="D25" s="79">
        <v>2100000</v>
      </c>
      <c r="E25" s="79">
        <v>20000</v>
      </c>
      <c r="F25" s="206">
        <v>0</v>
      </c>
      <c r="G25" s="79">
        <v>2080000</v>
      </c>
      <c r="S25" s="161"/>
      <c r="T25" s="247"/>
      <c r="U25" s="152"/>
      <c r="V25" s="161"/>
      <c r="W25" s="161"/>
    </row>
    <row r="26" spans="1:23" s="27" customFormat="1" ht="18.75" x14ac:dyDescent="0.3">
      <c r="A26" s="260">
        <v>2.6</v>
      </c>
      <c r="B26" s="260"/>
      <c r="C26" s="207" t="s">
        <v>35</v>
      </c>
      <c r="D26" s="79">
        <v>32426100</v>
      </c>
      <c r="E26" s="79">
        <v>12594149</v>
      </c>
      <c r="F26" s="206">
        <v>0.38</v>
      </c>
      <c r="G26" s="79">
        <v>19831951</v>
      </c>
      <c r="S26" s="16"/>
      <c r="T26" s="183"/>
      <c r="U26" s="152"/>
      <c r="V26" s="161"/>
      <c r="W26" s="161"/>
    </row>
    <row r="27" spans="1:23" s="27" customFormat="1" ht="15.75" x14ac:dyDescent="0.25">
      <c r="A27" s="261"/>
      <c r="B27" s="261"/>
      <c r="C27" s="201"/>
      <c r="D27" s="202" t="s">
        <v>50</v>
      </c>
      <c r="E27" s="202" t="s">
        <v>50</v>
      </c>
      <c r="F27" s="205" t="s">
        <v>50</v>
      </c>
      <c r="G27" s="202" t="s">
        <v>50</v>
      </c>
      <c r="S27" s="160"/>
      <c r="T27" s="248"/>
      <c r="U27" s="257"/>
      <c r="V27" s="257"/>
      <c r="W27" s="257"/>
    </row>
    <row r="28" spans="1:23" ht="16.5" thickBot="1" x14ac:dyDescent="0.3">
      <c r="A28" s="262" t="s">
        <v>59</v>
      </c>
      <c r="B28" s="262"/>
      <c r="C28" s="262"/>
      <c r="D28" s="87">
        <v>701381669</v>
      </c>
      <c r="E28" s="87">
        <v>690215408.35000002</v>
      </c>
      <c r="F28" s="87"/>
      <c r="G28" s="87">
        <v>11166260.65</v>
      </c>
      <c r="S28" s="161"/>
      <c r="T28" s="248"/>
      <c r="U28" s="258"/>
      <c r="V28" s="258"/>
      <c r="W28" s="258"/>
    </row>
    <row r="29" spans="1:23" ht="15.75" thickTop="1" x14ac:dyDescent="0.25">
      <c r="S29" s="159"/>
      <c r="U29" s="256"/>
      <c r="V29" s="256"/>
      <c r="W29" s="256"/>
    </row>
    <row r="30" spans="1:23" x14ac:dyDescent="0.25">
      <c r="S30" s="251"/>
    </row>
    <row r="32" spans="1:23" x14ac:dyDescent="0.25">
      <c r="B32" s="153"/>
      <c r="D32" s="247"/>
      <c r="E32" s="247"/>
      <c r="F32" s="247"/>
    </row>
    <row r="33" spans="2:20" x14ac:dyDescent="0.25">
      <c r="B33" s="184"/>
      <c r="D33" s="183"/>
      <c r="E33" s="183"/>
      <c r="F33" s="183"/>
      <c r="R33" s="247"/>
    </row>
    <row r="34" spans="2:20" ht="15.75" x14ac:dyDescent="0.25">
      <c r="B34" s="185"/>
      <c r="C34" s="30"/>
      <c r="D34" s="31"/>
      <c r="E34" s="32"/>
      <c r="F34" s="33"/>
      <c r="G34" s="247"/>
      <c r="R34" s="183"/>
    </row>
    <row r="35" spans="2:20" x14ac:dyDescent="0.25">
      <c r="B35" s="161"/>
      <c r="C35" s="160" t="s">
        <v>61</v>
      </c>
      <c r="D35" s="257" t="s">
        <v>60</v>
      </c>
      <c r="E35" s="257"/>
      <c r="F35" s="257"/>
      <c r="G35" s="183"/>
      <c r="R35" s="257"/>
      <c r="S35" s="257"/>
      <c r="T35" s="257"/>
    </row>
    <row r="36" spans="2:20" x14ac:dyDescent="0.25">
      <c r="B36" s="161"/>
      <c r="C36" s="159" t="s">
        <v>320</v>
      </c>
      <c r="D36" s="258" t="s">
        <v>321</v>
      </c>
      <c r="E36" s="258"/>
      <c r="F36" s="258"/>
      <c r="G36" s="248"/>
      <c r="R36" s="258"/>
      <c r="S36" s="258"/>
      <c r="T36" s="258"/>
    </row>
    <row r="37" spans="2:20" x14ac:dyDescent="0.25">
      <c r="B37" s="247"/>
      <c r="C37" s="161" t="s">
        <v>319</v>
      </c>
      <c r="D37" s="256" t="s">
        <v>348</v>
      </c>
      <c r="E37" s="256"/>
      <c r="F37" s="256"/>
      <c r="G37" s="161"/>
      <c r="R37" s="256"/>
      <c r="S37" s="256"/>
      <c r="T37" s="256"/>
    </row>
    <row r="38" spans="2:20" x14ac:dyDescent="0.25">
      <c r="B38" s="183"/>
      <c r="C38" s="161"/>
      <c r="D38" s="152"/>
      <c r="E38" s="161"/>
      <c r="F38" s="161"/>
      <c r="G38" s="161"/>
    </row>
    <row r="39" spans="2:20" x14ac:dyDescent="0.25">
      <c r="B39" s="248"/>
      <c r="C39" s="161"/>
      <c r="D39" s="152"/>
      <c r="E39" s="161"/>
      <c r="F39" s="161"/>
      <c r="G39" s="247"/>
    </row>
    <row r="40" spans="2:20" x14ac:dyDescent="0.25">
      <c r="B40" s="248"/>
      <c r="C40" s="160" t="s">
        <v>360</v>
      </c>
      <c r="D40" s="257" t="s">
        <v>324</v>
      </c>
      <c r="E40" s="257"/>
      <c r="F40" s="257"/>
      <c r="G40" s="183"/>
    </row>
    <row r="41" spans="2:20" x14ac:dyDescent="0.25">
      <c r="C41" s="159" t="s">
        <v>317</v>
      </c>
      <c r="D41" s="258" t="s">
        <v>315</v>
      </c>
      <c r="E41" s="258"/>
      <c r="F41" s="258"/>
      <c r="G41" s="248"/>
    </row>
    <row r="42" spans="2:20" x14ac:dyDescent="0.25">
      <c r="C42" s="161" t="s">
        <v>346</v>
      </c>
      <c r="D42" s="256" t="s">
        <v>316</v>
      </c>
      <c r="E42" s="256"/>
      <c r="F42" s="256"/>
    </row>
  </sheetData>
  <mergeCells count="33">
    <mergeCell ref="A21:B21"/>
    <mergeCell ref="A22:B22"/>
    <mergeCell ref="A23:B23"/>
    <mergeCell ref="A16:B16"/>
    <mergeCell ref="A17:B17"/>
    <mergeCell ref="A18:B18"/>
    <mergeCell ref="B19:G19"/>
    <mergeCell ref="A20:B20"/>
    <mergeCell ref="A10:G10"/>
    <mergeCell ref="A11:G11"/>
    <mergeCell ref="A12:G12"/>
    <mergeCell ref="A13:G13"/>
    <mergeCell ref="A15:B15"/>
    <mergeCell ref="A24:B24"/>
    <mergeCell ref="A25:B25"/>
    <mergeCell ref="D42:F42"/>
    <mergeCell ref="R35:T35"/>
    <mergeCell ref="R36:T36"/>
    <mergeCell ref="R37:T37"/>
    <mergeCell ref="D41:F41"/>
    <mergeCell ref="A26:B26"/>
    <mergeCell ref="A27:B27"/>
    <mergeCell ref="A28:C28"/>
    <mergeCell ref="U22:W22"/>
    <mergeCell ref="U23:W23"/>
    <mergeCell ref="U24:W24"/>
    <mergeCell ref="U27:W27"/>
    <mergeCell ref="U28:W28"/>
    <mergeCell ref="U29:W29"/>
    <mergeCell ref="D35:F35"/>
    <mergeCell ref="D36:F36"/>
    <mergeCell ref="D37:F37"/>
    <mergeCell ref="D40:F40"/>
  </mergeCells>
  <pageMargins left="0.70866141732283472" right="0.70866141732283472" top="0.74803149606299213" bottom="0.74803149606299213" header="0.31496062992125984" footer="0.31496062992125984"/>
  <pageSetup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35"/>
  <sheetViews>
    <sheetView showGridLines="0" zoomScale="90" zoomScaleNormal="90" workbookViewId="0">
      <selection activeCell="H146" sqref="H146"/>
    </sheetView>
  </sheetViews>
  <sheetFormatPr baseColWidth="10" defaultColWidth="11.42578125" defaultRowHeight="15" x14ac:dyDescent="0.25"/>
  <cols>
    <col min="1" max="1" width="3.85546875" style="16" customWidth="1"/>
    <col min="2" max="2" width="11.42578125" style="16" customWidth="1"/>
    <col min="3" max="7" width="11.42578125" style="16"/>
    <col min="8" max="8" width="53.42578125" style="16" customWidth="1"/>
    <col min="9" max="16384" width="11.42578125" style="16"/>
  </cols>
  <sheetData>
    <row r="2" spans="2:9" ht="25.5" customHeight="1" x14ac:dyDescent="0.25"/>
    <row r="8" spans="2:9" ht="15.75" customHeight="1" x14ac:dyDescent="0.25">
      <c r="C8" s="272" t="s">
        <v>146</v>
      </c>
      <c r="D8" s="272"/>
      <c r="E8" s="272"/>
      <c r="F8" s="272"/>
      <c r="G8" s="272"/>
    </row>
    <row r="10" spans="2:9" x14ac:dyDescent="0.25">
      <c r="B10" s="273" t="s">
        <v>148</v>
      </c>
      <c r="C10" s="273"/>
      <c r="D10" s="273"/>
      <c r="E10" s="273"/>
      <c r="F10" s="273"/>
      <c r="G10" s="273"/>
    </row>
    <row r="11" spans="2:9" x14ac:dyDescent="0.25">
      <c r="B11" s="271" t="s">
        <v>62</v>
      </c>
      <c r="C11" s="271"/>
      <c r="D11" s="271"/>
      <c r="E11" s="271"/>
      <c r="F11" s="271"/>
      <c r="G11" s="271"/>
      <c r="H11" s="271"/>
    </row>
    <row r="12" spans="2:9" x14ac:dyDescent="0.25">
      <c r="B12" s="18"/>
      <c r="C12" s="18"/>
      <c r="D12" s="18"/>
      <c r="E12" s="18"/>
      <c r="F12" s="18"/>
      <c r="G12" s="18"/>
    </row>
    <row r="13" spans="2:9" s="17" customFormat="1" ht="104.25" customHeight="1" x14ac:dyDescent="0.25">
      <c r="B13" s="267" t="s">
        <v>149</v>
      </c>
      <c r="C13" s="267"/>
      <c r="D13" s="267"/>
      <c r="E13" s="267"/>
      <c r="F13" s="267"/>
      <c r="G13" s="267"/>
      <c r="H13" s="267"/>
      <c r="I13" s="19"/>
    </row>
    <row r="15" spans="2:9" ht="409.5" customHeight="1" x14ac:dyDescent="0.25">
      <c r="B15" s="267" t="s">
        <v>347</v>
      </c>
      <c r="C15" s="267"/>
      <c r="D15" s="267"/>
      <c r="E15" s="267"/>
      <c r="F15" s="267"/>
      <c r="G15" s="267"/>
      <c r="H15" s="267"/>
    </row>
    <row r="16" spans="2:9" ht="409.5" customHeight="1" x14ac:dyDescent="0.25">
      <c r="B16" s="267" t="s">
        <v>347</v>
      </c>
      <c r="C16" s="267"/>
      <c r="D16" s="267"/>
      <c r="E16" s="267"/>
      <c r="F16" s="267"/>
      <c r="G16" s="267"/>
      <c r="H16" s="267"/>
    </row>
    <row r="17" spans="2:8" ht="152.25" customHeight="1" x14ac:dyDescent="0.25">
      <c r="B17" s="267" t="s">
        <v>150</v>
      </c>
      <c r="C17" s="267"/>
      <c r="D17" s="267"/>
      <c r="E17" s="267"/>
      <c r="F17" s="267"/>
      <c r="G17" s="267"/>
      <c r="H17" s="267"/>
    </row>
    <row r="18" spans="2:8" ht="120.75" customHeight="1" x14ac:dyDescent="0.25">
      <c r="B18" s="267" t="s">
        <v>151</v>
      </c>
      <c r="C18" s="267"/>
      <c r="D18" s="267"/>
      <c r="E18" s="267"/>
      <c r="F18" s="267"/>
      <c r="G18" s="267"/>
      <c r="H18" s="267"/>
    </row>
    <row r="19" spans="2:8" ht="29.25" customHeight="1" x14ac:dyDescent="0.25"/>
    <row r="20" spans="2:8" ht="87" customHeight="1" x14ac:dyDescent="0.25">
      <c r="B20" s="267" t="s">
        <v>152</v>
      </c>
      <c r="C20" s="267"/>
      <c r="D20" s="267"/>
      <c r="E20" s="267"/>
      <c r="F20" s="267"/>
      <c r="G20" s="267"/>
      <c r="H20" s="267"/>
    </row>
    <row r="22" spans="2:8" ht="15.75" x14ac:dyDescent="0.25">
      <c r="B22" s="268" t="s">
        <v>153</v>
      </c>
      <c r="C22" s="268"/>
      <c r="D22" s="268"/>
      <c r="E22" s="268"/>
      <c r="F22" s="268"/>
      <c r="G22" s="268"/>
      <c r="H22" s="268"/>
    </row>
    <row r="24" spans="2:8" ht="138" customHeight="1" x14ac:dyDescent="0.25">
      <c r="B24" s="267" t="s">
        <v>343</v>
      </c>
      <c r="C24" s="267"/>
      <c r="D24" s="267"/>
      <c r="E24" s="267"/>
      <c r="F24" s="267"/>
      <c r="G24" s="267"/>
      <c r="H24" s="267"/>
    </row>
    <row r="26" spans="2:8" ht="63" customHeight="1" x14ac:dyDescent="0.25">
      <c r="B26" s="267" t="s">
        <v>154</v>
      </c>
      <c r="C26" s="267"/>
      <c r="D26" s="267"/>
      <c r="E26" s="267"/>
      <c r="F26" s="267"/>
      <c r="G26" s="267"/>
      <c r="H26" s="267"/>
    </row>
    <row r="27" spans="2:8" ht="36" customHeight="1" x14ac:dyDescent="0.25"/>
    <row r="28" spans="2:8" ht="204.75" customHeight="1" x14ac:dyDescent="0.25">
      <c r="B28" s="267" t="s">
        <v>155</v>
      </c>
      <c r="C28" s="267"/>
      <c r="D28" s="267"/>
      <c r="E28" s="267"/>
      <c r="F28" s="267"/>
      <c r="G28" s="267"/>
      <c r="H28" s="267"/>
    </row>
    <row r="29" spans="2:8" x14ac:dyDescent="0.25">
      <c r="B29" s="269" t="s">
        <v>156</v>
      </c>
      <c r="C29" s="269"/>
      <c r="D29" s="269"/>
      <c r="E29" s="269"/>
      <c r="F29" s="269"/>
      <c r="G29" s="269"/>
      <c r="H29" s="269"/>
    </row>
    <row r="30" spans="2:8" x14ac:dyDescent="0.25">
      <c r="B30" s="154"/>
      <c r="C30" s="154"/>
      <c r="D30" s="154"/>
      <c r="E30" s="154"/>
      <c r="F30" s="154"/>
      <c r="G30" s="154"/>
      <c r="H30" s="154"/>
    </row>
    <row r="31" spans="2:8" ht="15.75" x14ac:dyDescent="0.25">
      <c r="B31" s="268" t="s">
        <v>157</v>
      </c>
      <c r="C31" s="268"/>
      <c r="D31" s="268"/>
      <c r="E31" s="268"/>
      <c r="F31" s="268"/>
      <c r="G31" s="268"/>
      <c r="H31" s="268"/>
    </row>
    <row r="32" spans="2:8" ht="32.25" customHeight="1" x14ac:dyDescent="0.25">
      <c r="B32" s="274" t="s">
        <v>158</v>
      </c>
      <c r="C32" s="274"/>
      <c r="D32" s="274"/>
      <c r="E32" s="274"/>
      <c r="F32" s="274"/>
      <c r="G32" s="274"/>
      <c r="H32" s="274"/>
    </row>
    <row r="33" spans="2:8" ht="30" customHeight="1" x14ac:dyDescent="0.25">
      <c r="B33" s="267" t="s">
        <v>159</v>
      </c>
      <c r="C33" s="267"/>
      <c r="D33" s="267"/>
      <c r="E33" s="267"/>
      <c r="F33" s="267"/>
      <c r="G33" s="267"/>
      <c r="H33" s="267"/>
    </row>
    <row r="35" spans="2:8" ht="93.75" customHeight="1" x14ac:dyDescent="0.25">
      <c r="B35" s="274" t="s">
        <v>344</v>
      </c>
      <c r="C35" s="274"/>
      <c r="D35" s="274"/>
      <c r="E35" s="274"/>
      <c r="F35" s="274"/>
      <c r="G35" s="274"/>
      <c r="H35" s="274"/>
    </row>
    <row r="36" spans="2:8" ht="12" customHeight="1" x14ac:dyDescent="0.25">
      <c r="B36" s="274" t="s">
        <v>160</v>
      </c>
      <c r="C36" s="274"/>
      <c r="D36" s="274"/>
      <c r="E36" s="274"/>
      <c r="F36" s="274"/>
      <c r="G36" s="274"/>
      <c r="H36" s="274"/>
    </row>
    <row r="37" spans="2:8" ht="75.75" customHeight="1" x14ac:dyDescent="0.25">
      <c r="B37" s="270" t="s">
        <v>161</v>
      </c>
      <c r="C37" s="270"/>
      <c r="D37" s="270"/>
      <c r="E37" s="270"/>
      <c r="F37" s="270"/>
      <c r="G37" s="270"/>
      <c r="H37" s="270"/>
    </row>
    <row r="38" spans="2:8" ht="105.75" customHeight="1" x14ac:dyDescent="0.25">
      <c r="B38" s="274" t="s">
        <v>162</v>
      </c>
      <c r="C38" s="274"/>
      <c r="D38" s="274"/>
      <c r="E38" s="274"/>
      <c r="F38" s="274"/>
      <c r="G38" s="274"/>
      <c r="H38" s="274"/>
    </row>
    <row r="39" spans="2:8" ht="21.75" customHeight="1" x14ac:dyDescent="0.25">
      <c r="B39" s="274" t="s">
        <v>163</v>
      </c>
      <c r="C39" s="274"/>
      <c r="D39" s="274"/>
      <c r="E39" s="274"/>
      <c r="F39" s="274"/>
      <c r="G39" s="274"/>
      <c r="H39" s="274"/>
    </row>
    <row r="40" spans="2:8" x14ac:dyDescent="0.25">
      <c r="B40" s="267" t="s">
        <v>294</v>
      </c>
      <c r="C40" s="267"/>
      <c r="D40" s="267"/>
      <c r="E40" s="267"/>
      <c r="F40" s="267"/>
      <c r="G40" s="267"/>
      <c r="H40" s="267"/>
    </row>
    <row r="41" spans="2:8" x14ac:dyDescent="0.25">
      <c r="B41" s="267" t="s">
        <v>295</v>
      </c>
      <c r="C41" s="267"/>
      <c r="D41" s="267"/>
      <c r="E41" s="267"/>
      <c r="F41" s="267"/>
      <c r="G41" s="267"/>
      <c r="H41" s="267"/>
    </row>
    <row r="42" spans="2:8" x14ac:dyDescent="0.25">
      <c r="B42" s="267" t="s">
        <v>296</v>
      </c>
      <c r="C42" s="267"/>
      <c r="D42" s="267"/>
      <c r="E42" s="267"/>
      <c r="F42" s="267"/>
      <c r="G42" s="267"/>
      <c r="H42" s="267"/>
    </row>
    <row r="43" spans="2:8" x14ac:dyDescent="0.25">
      <c r="B43" s="16" t="s">
        <v>297</v>
      </c>
    </row>
    <row r="44" spans="2:8" x14ac:dyDescent="0.25">
      <c r="B44" s="275" t="s">
        <v>98</v>
      </c>
      <c r="C44" s="275"/>
      <c r="D44" s="275"/>
      <c r="E44" s="275"/>
      <c r="F44" s="275"/>
      <c r="G44" s="275"/>
      <c r="H44" s="275"/>
    </row>
    <row r="46" spans="2:8" ht="69.75" customHeight="1" x14ac:dyDescent="0.25">
      <c r="B46" s="267" t="s">
        <v>63</v>
      </c>
      <c r="C46" s="267"/>
      <c r="D46" s="267"/>
      <c r="E46" s="267"/>
      <c r="F46" s="267"/>
      <c r="G46" s="267"/>
      <c r="H46" s="267"/>
    </row>
    <row r="47" spans="2:8" ht="54" customHeight="1" x14ac:dyDescent="0.25">
      <c r="B47" s="267" t="s">
        <v>64</v>
      </c>
      <c r="C47" s="267"/>
      <c r="D47" s="267"/>
      <c r="E47" s="267"/>
      <c r="F47" s="267"/>
      <c r="G47" s="267"/>
      <c r="H47" s="267"/>
    </row>
    <row r="48" spans="2:8" ht="36.75" customHeight="1" x14ac:dyDescent="0.25">
      <c r="B48" s="267" t="s">
        <v>65</v>
      </c>
      <c r="C48" s="267"/>
      <c r="D48" s="267"/>
      <c r="E48" s="267"/>
      <c r="F48" s="267"/>
      <c r="G48" s="267"/>
      <c r="H48" s="267"/>
    </row>
    <row r="49" spans="2:8" ht="62.25" customHeight="1" x14ac:dyDescent="0.25">
      <c r="B49" s="267" t="s">
        <v>66</v>
      </c>
      <c r="C49" s="267"/>
      <c r="D49" s="267"/>
      <c r="E49" s="267"/>
      <c r="F49" s="267"/>
      <c r="G49" s="267"/>
      <c r="H49" s="267"/>
    </row>
    <row r="50" spans="2:8" x14ac:dyDescent="0.25">
      <c r="B50" s="21" t="s">
        <v>67</v>
      </c>
    </row>
    <row r="51" spans="2:8" x14ac:dyDescent="0.25">
      <c r="B51" s="275" t="s">
        <v>99</v>
      </c>
      <c r="C51" s="275"/>
      <c r="D51" s="275"/>
      <c r="E51" s="275"/>
      <c r="F51" s="275"/>
      <c r="G51" s="275"/>
      <c r="H51" s="275"/>
    </row>
    <row r="52" spans="2:8" ht="46.5" customHeight="1" x14ac:dyDescent="0.25">
      <c r="B52" s="267" t="s">
        <v>68</v>
      </c>
      <c r="C52" s="267"/>
      <c r="D52" s="267"/>
      <c r="E52" s="267"/>
      <c r="F52" s="267"/>
      <c r="G52" s="267"/>
      <c r="H52" s="267"/>
    </row>
    <row r="53" spans="2:8" x14ac:dyDescent="0.25">
      <c r="B53" s="20"/>
      <c r="C53" s="20"/>
      <c r="D53" s="20"/>
      <c r="E53" s="20"/>
      <c r="F53" s="20"/>
      <c r="G53" s="20"/>
      <c r="H53" s="20"/>
    </row>
    <row r="54" spans="2:8" x14ac:dyDescent="0.25">
      <c r="B54" s="275" t="s">
        <v>100</v>
      </c>
      <c r="C54" s="275"/>
      <c r="D54" s="275"/>
      <c r="E54" s="275"/>
      <c r="F54" s="275"/>
      <c r="G54" s="275"/>
      <c r="H54" s="275"/>
    </row>
    <row r="55" spans="2:8" ht="83.25" customHeight="1" x14ac:dyDescent="0.25">
      <c r="B55" s="267" t="s">
        <v>69</v>
      </c>
      <c r="C55" s="267"/>
      <c r="D55" s="267"/>
      <c r="E55" s="267"/>
      <c r="F55" s="267"/>
      <c r="G55" s="267"/>
      <c r="H55" s="267"/>
    </row>
    <row r="56" spans="2:8" ht="39.75" customHeight="1" x14ac:dyDescent="0.25">
      <c r="B56" s="267" t="s">
        <v>70</v>
      </c>
      <c r="C56" s="267"/>
      <c r="D56" s="267"/>
      <c r="E56" s="267"/>
      <c r="F56" s="267"/>
      <c r="G56" s="267"/>
      <c r="H56" s="267"/>
    </row>
    <row r="58" spans="2:8" x14ac:dyDescent="0.25">
      <c r="B58" s="274" t="s">
        <v>71</v>
      </c>
      <c r="C58" s="274"/>
      <c r="D58" s="274"/>
      <c r="E58" s="274"/>
      <c r="F58" s="274"/>
      <c r="G58" s="274"/>
      <c r="H58" s="274"/>
    </row>
    <row r="60" spans="2:8" ht="49.5" customHeight="1" x14ac:dyDescent="0.25">
      <c r="B60" s="267" t="s">
        <v>72</v>
      </c>
      <c r="C60" s="267"/>
      <c r="D60" s="267"/>
      <c r="E60" s="267"/>
      <c r="F60" s="267"/>
      <c r="G60" s="267"/>
      <c r="H60" s="267"/>
    </row>
    <row r="62" spans="2:8" ht="48.75" customHeight="1" x14ac:dyDescent="0.25">
      <c r="B62" s="267" t="s">
        <v>345</v>
      </c>
      <c r="C62" s="267"/>
      <c r="D62" s="267"/>
      <c r="E62" s="267"/>
      <c r="F62" s="267"/>
      <c r="G62" s="267"/>
      <c r="H62" s="267"/>
    </row>
    <row r="64" spans="2:8" ht="45.75" customHeight="1" x14ac:dyDescent="0.25">
      <c r="B64" s="267" t="s">
        <v>73</v>
      </c>
      <c r="C64" s="267"/>
      <c r="D64" s="267"/>
      <c r="E64" s="267"/>
      <c r="F64" s="267"/>
      <c r="G64" s="267"/>
      <c r="H64" s="267"/>
    </row>
    <row r="66" spans="2:8" x14ac:dyDescent="0.25">
      <c r="B66" s="267" t="s">
        <v>74</v>
      </c>
      <c r="C66" s="267"/>
      <c r="D66" s="267"/>
      <c r="E66" s="267"/>
      <c r="F66" s="267"/>
      <c r="G66" s="267"/>
      <c r="H66" s="267"/>
    </row>
    <row r="68" spans="2:8" x14ac:dyDescent="0.25">
      <c r="B68" s="267" t="s">
        <v>75</v>
      </c>
      <c r="C68" s="267"/>
      <c r="D68" s="267"/>
      <c r="E68" s="267"/>
      <c r="F68" s="267"/>
      <c r="G68" s="267"/>
      <c r="H68" s="267"/>
    </row>
    <row r="70" spans="2:8" ht="46.5" customHeight="1" x14ac:dyDescent="0.25">
      <c r="B70" s="267" t="s">
        <v>76</v>
      </c>
      <c r="C70" s="267"/>
      <c r="D70" s="267"/>
      <c r="E70" s="267"/>
      <c r="F70" s="267"/>
      <c r="G70" s="267"/>
      <c r="H70" s="267"/>
    </row>
    <row r="72" spans="2:8" ht="31.5" customHeight="1" x14ac:dyDescent="0.25">
      <c r="B72" s="267" t="s">
        <v>298</v>
      </c>
      <c r="C72" s="267"/>
      <c r="D72" s="267"/>
      <c r="E72" s="267"/>
      <c r="F72" s="267"/>
      <c r="G72" s="267"/>
      <c r="H72" s="267"/>
    </row>
    <row r="74" spans="2:8" ht="60.75" customHeight="1" x14ac:dyDescent="0.25">
      <c r="B74" s="267" t="s">
        <v>77</v>
      </c>
      <c r="C74" s="267"/>
      <c r="D74" s="267"/>
      <c r="E74" s="267"/>
      <c r="F74" s="267"/>
      <c r="G74" s="267"/>
      <c r="H74" s="267"/>
    </row>
    <row r="75" spans="2:8" ht="54" customHeight="1" x14ac:dyDescent="0.25">
      <c r="B75" s="267" t="s">
        <v>285</v>
      </c>
      <c r="C75" s="267"/>
      <c r="D75" s="267"/>
      <c r="E75" s="267"/>
      <c r="F75" s="267"/>
      <c r="G75" s="267"/>
      <c r="H75" s="267"/>
    </row>
    <row r="77" spans="2:8" x14ac:dyDescent="0.25">
      <c r="B77" s="275" t="s">
        <v>101</v>
      </c>
      <c r="C77" s="275"/>
      <c r="D77" s="275"/>
      <c r="E77" s="275"/>
      <c r="F77" s="275"/>
      <c r="G77" s="275"/>
      <c r="H77" s="275"/>
    </row>
    <row r="79" spans="2:8" x14ac:dyDescent="0.25">
      <c r="B79" s="267" t="s">
        <v>78</v>
      </c>
      <c r="C79" s="267"/>
      <c r="D79" s="267"/>
      <c r="E79" s="267"/>
      <c r="F79" s="267"/>
      <c r="G79" s="267"/>
      <c r="H79" s="267"/>
    </row>
    <row r="80" spans="2:8" x14ac:dyDescent="0.25">
      <c r="B80" s="275" t="s">
        <v>102</v>
      </c>
      <c r="C80" s="275"/>
      <c r="D80" s="275"/>
      <c r="E80" s="275"/>
      <c r="F80" s="275"/>
      <c r="G80" s="275"/>
      <c r="H80" s="275"/>
    </row>
    <row r="82" spans="2:8" ht="31.5" customHeight="1" x14ac:dyDescent="0.25">
      <c r="B82" s="267" t="s">
        <v>79</v>
      </c>
      <c r="C82" s="267"/>
      <c r="D82" s="267"/>
      <c r="E82" s="267"/>
      <c r="F82" s="267"/>
      <c r="G82" s="267"/>
      <c r="H82" s="267"/>
    </row>
    <row r="84" spans="2:8" ht="36" customHeight="1" x14ac:dyDescent="0.25">
      <c r="B84" s="267" t="s">
        <v>80</v>
      </c>
      <c r="C84" s="267"/>
      <c r="D84" s="267"/>
      <c r="E84" s="267"/>
      <c r="F84" s="267"/>
      <c r="G84" s="267"/>
      <c r="H84" s="267"/>
    </row>
    <row r="85" spans="2:8" ht="17.25" customHeight="1" x14ac:dyDescent="0.25">
      <c r="B85" s="20"/>
      <c r="C85" s="20"/>
      <c r="D85" s="20"/>
      <c r="E85" s="20"/>
      <c r="F85" s="20"/>
      <c r="G85" s="20"/>
      <c r="H85" s="20"/>
    </row>
    <row r="86" spans="2:8" x14ac:dyDescent="0.25">
      <c r="B86" s="274" t="s">
        <v>103</v>
      </c>
      <c r="C86" s="274"/>
      <c r="D86" s="274"/>
      <c r="E86" s="274"/>
      <c r="F86" s="274"/>
      <c r="G86" s="274"/>
      <c r="H86" s="274"/>
    </row>
    <row r="88" spans="2:8" ht="32.25" customHeight="1" x14ac:dyDescent="0.25">
      <c r="B88" s="267" t="s">
        <v>81</v>
      </c>
      <c r="C88" s="267"/>
      <c r="D88" s="267"/>
      <c r="E88" s="267"/>
      <c r="F88" s="267"/>
      <c r="G88" s="267"/>
      <c r="H88" s="267"/>
    </row>
    <row r="90" spans="2:8" ht="17.25" customHeight="1" x14ac:dyDescent="0.25">
      <c r="B90" s="267" t="s">
        <v>82</v>
      </c>
      <c r="C90" s="267"/>
      <c r="D90" s="267"/>
      <c r="E90" s="267"/>
      <c r="F90" s="267"/>
      <c r="G90" s="267"/>
      <c r="H90" s="267"/>
    </row>
    <row r="92" spans="2:8" x14ac:dyDescent="0.25">
      <c r="B92" s="274" t="s">
        <v>104</v>
      </c>
      <c r="C92" s="274"/>
      <c r="D92" s="274"/>
      <c r="E92" s="274"/>
      <c r="F92" s="274"/>
      <c r="G92" s="274"/>
      <c r="H92" s="274"/>
    </row>
    <row r="93" spans="2:8" x14ac:dyDescent="0.25">
      <c r="B93" s="274" t="s">
        <v>105</v>
      </c>
      <c r="C93" s="274"/>
      <c r="D93" s="274"/>
      <c r="E93" s="274"/>
      <c r="F93" s="274"/>
      <c r="G93" s="274"/>
      <c r="H93" s="274"/>
    </row>
    <row r="95" spans="2:8" ht="29.25" customHeight="1" x14ac:dyDescent="0.25">
      <c r="B95" s="267" t="s">
        <v>83</v>
      </c>
      <c r="C95" s="267"/>
      <c r="D95" s="267"/>
      <c r="E95" s="267"/>
      <c r="F95" s="267"/>
      <c r="G95" s="267"/>
      <c r="H95" s="267"/>
    </row>
    <row r="97" spans="2:8" ht="30.75" customHeight="1" x14ac:dyDescent="0.25">
      <c r="B97" s="267" t="s">
        <v>84</v>
      </c>
      <c r="C97" s="267"/>
      <c r="D97" s="267"/>
      <c r="E97" s="267"/>
      <c r="F97" s="267"/>
      <c r="G97" s="267"/>
      <c r="H97" s="267"/>
    </row>
    <row r="99" spans="2:8" ht="45" customHeight="1" x14ac:dyDescent="0.25">
      <c r="B99" s="267" t="s">
        <v>85</v>
      </c>
      <c r="C99" s="267"/>
      <c r="D99" s="267"/>
      <c r="E99" s="267"/>
      <c r="F99" s="267"/>
      <c r="G99" s="267"/>
      <c r="H99" s="267"/>
    </row>
    <row r="102" spans="2:8" x14ac:dyDescent="0.25">
      <c r="B102" s="274" t="s">
        <v>106</v>
      </c>
      <c r="C102" s="274"/>
      <c r="D102" s="274"/>
      <c r="E102" s="274"/>
      <c r="F102" s="274"/>
      <c r="G102" s="274"/>
      <c r="H102" s="274"/>
    </row>
    <row r="104" spans="2:8" ht="30" customHeight="1" x14ac:dyDescent="0.25">
      <c r="B104" s="267" t="s">
        <v>86</v>
      </c>
      <c r="C104" s="267"/>
      <c r="D104" s="267"/>
      <c r="E104" s="267"/>
      <c r="F104" s="267"/>
      <c r="G104" s="267"/>
      <c r="H104" s="267"/>
    </row>
    <row r="106" spans="2:8" ht="63.75" customHeight="1" x14ac:dyDescent="0.25">
      <c r="B106" s="267" t="s">
        <v>87</v>
      </c>
      <c r="C106" s="267"/>
      <c r="D106" s="267"/>
      <c r="E106" s="267"/>
      <c r="F106" s="267"/>
      <c r="G106" s="267"/>
      <c r="H106" s="267"/>
    </row>
    <row r="108" spans="2:8" ht="50.25" customHeight="1" x14ac:dyDescent="0.25">
      <c r="B108" s="267" t="s">
        <v>88</v>
      </c>
      <c r="C108" s="267"/>
      <c r="D108" s="267"/>
      <c r="E108" s="267"/>
      <c r="F108" s="267"/>
      <c r="G108" s="267"/>
      <c r="H108" s="267"/>
    </row>
    <row r="110" spans="2:8" x14ac:dyDescent="0.25">
      <c r="B110" s="267" t="s">
        <v>89</v>
      </c>
      <c r="C110" s="267"/>
      <c r="D110" s="267"/>
      <c r="E110" s="267"/>
      <c r="F110" s="267"/>
      <c r="G110" s="267"/>
      <c r="H110" s="267"/>
    </row>
    <row r="111" spans="2:8" x14ac:dyDescent="0.25">
      <c r="B111" s="21"/>
    </row>
    <row r="112" spans="2:8" x14ac:dyDescent="0.25">
      <c r="B112" s="267" t="s">
        <v>107</v>
      </c>
      <c r="C112" s="267"/>
      <c r="D112" s="267"/>
      <c r="E112" s="267"/>
      <c r="F112" s="267"/>
      <c r="G112" s="267"/>
      <c r="H112" s="267"/>
    </row>
    <row r="113" spans="2:8" x14ac:dyDescent="0.25">
      <c r="B113" s="267" t="s">
        <v>90</v>
      </c>
      <c r="C113" s="267"/>
      <c r="D113" s="267"/>
      <c r="E113" s="267"/>
      <c r="F113" s="267"/>
      <c r="G113" s="267"/>
      <c r="H113" s="267"/>
    </row>
    <row r="115" spans="2:8" ht="33.75" customHeight="1" x14ac:dyDescent="0.25">
      <c r="B115" s="267" t="s">
        <v>91</v>
      </c>
      <c r="C115" s="267"/>
      <c r="D115" s="267"/>
      <c r="E115" s="267"/>
      <c r="F115" s="267"/>
      <c r="G115" s="267"/>
      <c r="H115" s="267"/>
    </row>
    <row r="117" spans="2:8" x14ac:dyDescent="0.25">
      <c r="B117" s="274" t="s">
        <v>108</v>
      </c>
      <c r="C117" s="274"/>
      <c r="D117" s="274"/>
      <c r="E117" s="274"/>
      <c r="F117" s="274"/>
      <c r="G117" s="274"/>
      <c r="H117" s="274"/>
    </row>
    <row r="118" spans="2:8" ht="48" customHeight="1" x14ac:dyDescent="0.25">
      <c r="B118" s="267" t="s">
        <v>293</v>
      </c>
      <c r="C118" s="267"/>
      <c r="D118" s="267"/>
      <c r="E118" s="267"/>
      <c r="F118" s="267"/>
      <c r="G118" s="267"/>
      <c r="H118" s="267"/>
    </row>
    <row r="120" spans="2:8" x14ac:dyDescent="0.25">
      <c r="B120" s="274" t="s">
        <v>109</v>
      </c>
      <c r="C120" s="274"/>
      <c r="D120" s="274"/>
      <c r="E120" s="274"/>
      <c r="F120" s="274"/>
      <c r="G120" s="274"/>
      <c r="H120" s="274"/>
    </row>
    <row r="122" spans="2:8" ht="35.25" customHeight="1" x14ac:dyDescent="0.25">
      <c r="B122" s="267" t="s">
        <v>92</v>
      </c>
      <c r="C122" s="267"/>
      <c r="D122" s="267"/>
      <c r="E122" s="267"/>
      <c r="F122" s="267"/>
      <c r="G122" s="267"/>
      <c r="H122" s="267"/>
    </row>
    <row r="124" spans="2:8" x14ac:dyDescent="0.25">
      <c r="B124" s="274" t="s">
        <v>41</v>
      </c>
      <c r="C124" s="274"/>
      <c r="D124" s="274"/>
      <c r="E124" s="274"/>
      <c r="F124" s="274"/>
      <c r="G124" s="274"/>
      <c r="H124" s="274"/>
    </row>
    <row r="126" spans="2:8" ht="34.5" customHeight="1" x14ac:dyDescent="0.25">
      <c r="B126" s="267" t="s">
        <v>93</v>
      </c>
      <c r="C126" s="267"/>
      <c r="D126" s="267"/>
      <c r="E126" s="267"/>
      <c r="F126" s="267"/>
      <c r="G126" s="267"/>
      <c r="H126" s="267"/>
    </row>
    <row r="128" spans="2:8" ht="24" customHeight="1" x14ac:dyDescent="0.25">
      <c r="B128" s="267" t="s">
        <v>94</v>
      </c>
      <c r="C128" s="267"/>
      <c r="D128" s="267"/>
      <c r="E128" s="267"/>
      <c r="F128" s="267"/>
      <c r="G128" s="267"/>
      <c r="H128" s="267"/>
    </row>
    <row r="129" spans="2:8" ht="30.75" customHeight="1" x14ac:dyDescent="0.25">
      <c r="B129" s="267" t="s">
        <v>95</v>
      </c>
      <c r="C129" s="267"/>
      <c r="D129" s="267"/>
      <c r="E129" s="267"/>
      <c r="F129" s="267"/>
      <c r="G129" s="267"/>
      <c r="H129" s="267"/>
    </row>
    <row r="130" spans="2:8" ht="44.45" customHeight="1" x14ac:dyDescent="0.25">
      <c r="B130" s="267" t="s">
        <v>96</v>
      </c>
      <c r="C130" s="267"/>
      <c r="D130" s="267"/>
      <c r="E130" s="267"/>
      <c r="F130" s="267"/>
      <c r="G130" s="267"/>
      <c r="H130" s="267"/>
    </row>
    <row r="131" spans="2:8" ht="55.15" customHeight="1" x14ac:dyDescent="0.25">
      <c r="B131" s="267" t="s">
        <v>97</v>
      </c>
      <c r="C131" s="267"/>
      <c r="D131" s="267"/>
      <c r="E131" s="267"/>
      <c r="F131" s="267"/>
      <c r="G131" s="267"/>
      <c r="H131" s="267"/>
    </row>
    <row r="135" spans="2:8" ht="31.5" customHeight="1" x14ac:dyDescent="0.25"/>
  </sheetData>
  <mergeCells count="76">
    <mergeCell ref="B131:H131"/>
    <mergeCell ref="B122:H122"/>
    <mergeCell ref="B124:H124"/>
    <mergeCell ref="B126:H126"/>
    <mergeCell ref="B128:H128"/>
    <mergeCell ref="B129:H129"/>
    <mergeCell ref="B130:H130"/>
    <mergeCell ref="B120:H120"/>
    <mergeCell ref="B102:H102"/>
    <mergeCell ref="B104:H104"/>
    <mergeCell ref="B106:H106"/>
    <mergeCell ref="B108:H108"/>
    <mergeCell ref="B110:H110"/>
    <mergeCell ref="B112:H112"/>
    <mergeCell ref="B113:H113"/>
    <mergeCell ref="B115:H115"/>
    <mergeCell ref="B117:H117"/>
    <mergeCell ref="B118:H118"/>
    <mergeCell ref="B95:H95"/>
    <mergeCell ref="B97:H97"/>
    <mergeCell ref="B80:H80"/>
    <mergeCell ref="B82:H82"/>
    <mergeCell ref="B84:H84"/>
    <mergeCell ref="B86:H86"/>
    <mergeCell ref="B88:H88"/>
    <mergeCell ref="B99:H99"/>
    <mergeCell ref="B79:H79"/>
    <mergeCell ref="B58:H58"/>
    <mergeCell ref="B60:H60"/>
    <mergeCell ref="B62:H62"/>
    <mergeCell ref="B64:H64"/>
    <mergeCell ref="B66:H66"/>
    <mergeCell ref="B68:H68"/>
    <mergeCell ref="B70:H70"/>
    <mergeCell ref="B72:H72"/>
    <mergeCell ref="B74:H74"/>
    <mergeCell ref="B75:H75"/>
    <mergeCell ref="B77:H77"/>
    <mergeCell ref="B90:H90"/>
    <mergeCell ref="B92:H92"/>
    <mergeCell ref="B93:H93"/>
    <mergeCell ref="B56:H56"/>
    <mergeCell ref="B41:H41"/>
    <mergeCell ref="B42:H42"/>
    <mergeCell ref="B44:H44"/>
    <mergeCell ref="B46:H46"/>
    <mergeCell ref="B47:H47"/>
    <mergeCell ref="B48:H48"/>
    <mergeCell ref="B49:H49"/>
    <mergeCell ref="B51:H51"/>
    <mergeCell ref="B52:H52"/>
    <mergeCell ref="B54:H54"/>
    <mergeCell ref="B55:H55"/>
    <mergeCell ref="B39:H39"/>
    <mergeCell ref="B40:H40"/>
    <mergeCell ref="B17:H17"/>
    <mergeCell ref="B18:H18"/>
    <mergeCell ref="B20:H20"/>
    <mergeCell ref="B24:H24"/>
    <mergeCell ref="B26:H26"/>
    <mergeCell ref="B28:H28"/>
    <mergeCell ref="B32:H32"/>
    <mergeCell ref="B33:H33"/>
    <mergeCell ref="B35:H35"/>
    <mergeCell ref="B36:H36"/>
    <mergeCell ref="B38:H38"/>
    <mergeCell ref="B15:H15"/>
    <mergeCell ref="B11:H11"/>
    <mergeCell ref="C8:G8"/>
    <mergeCell ref="B10:G10"/>
    <mergeCell ref="B13:H13"/>
    <mergeCell ref="B16:H16"/>
    <mergeCell ref="B22:H22"/>
    <mergeCell ref="B29:H29"/>
    <mergeCell ref="B31:H31"/>
    <mergeCell ref="B37:H3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4"/>
  <sheetViews>
    <sheetView showGridLines="0" tabSelected="1" topLeftCell="A28" workbookViewId="0">
      <selection activeCell="D194" sqref="D194"/>
    </sheetView>
  </sheetViews>
  <sheetFormatPr baseColWidth="10" defaultColWidth="11.42578125" defaultRowHeight="14.25" x14ac:dyDescent="0.2"/>
  <cols>
    <col min="1" max="1" width="10.5703125" style="37" customWidth="1"/>
    <col min="2" max="2" width="37.140625" style="37" customWidth="1"/>
    <col min="3" max="3" width="18.140625" style="37" customWidth="1"/>
    <col min="4" max="4" width="22.140625" style="37" customWidth="1"/>
    <col min="5" max="5" width="25.5703125" style="37" customWidth="1"/>
    <col min="6" max="6" width="17.5703125" style="37" bestFit="1" customWidth="1"/>
    <col min="7" max="7" width="18.5703125" style="38" bestFit="1" customWidth="1"/>
    <col min="8" max="8" width="19.42578125" style="37" bestFit="1" customWidth="1"/>
    <col min="9" max="9" width="18.5703125" style="37" bestFit="1" customWidth="1"/>
    <col min="10" max="10" width="46.42578125" style="39" bestFit="1" customWidth="1"/>
    <col min="11" max="11" width="19.7109375" style="39" customWidth="1"/>
    <col min="12" max="12" width="17.42578125" style="39" bestFit="1" customWidth="1"/>
    <col min="13" max="13" width="16.28515625" style="39" bestFit="1" customWidth="1"/>
    <col min="14" max="15" width="17.42578125" style="37" bestFit="1" customWidth="1"/>
    <col min="16" max="16" width="16.28515625" style="37" bestFit="1" customWidth="1"/>
    <col min="17" max="16384" width="11.42578125" style="37"/>
  </cols>
  <sheetData>
    <row r="1" spans="1:13" x14ac:dyDescent="0.2">
      <c r="B1" s="48"/>
      <c r="C1" s="48"/>
      <c r="D1" s="48"/>
      <c r="E1" s="48"/>
      <c r="F1" s="48"/>
      <c r="G1" s="49"/>
      <c r="H1" s="48"/>
      <c r="I1" s="48"/>
    </row>
    <row r="2" spans="1:13" ht="15" x14ac:dyDescent="0.25">
      <c r="A2" s="35"/>
      <c r="B2" s="276" t="s">
        <v>42</v>
      </c>
      <c r="C2" s="276"/>
      <c r="D2" s="276"/>
      <c r="E2" s="276"/>
      <c r="F2" s="276"/>
      <c r="G2" s="276"/>
      <c r="H2" s="50"/>
      <c r="I2" s="50"/>
      <c r="J2" s="36"/>
      <c r="K2" s="36"/>
      <c r="L2" s="36"/>
      <c r="M2" s="36"/>
    </row>
    <row r="3" spans="1:13" ht="31.5" customHeight="1" x14ac:dyDescent="0.2">
      <c r="B3" s="277" t="s">
        <v>366</v>
      </c>
      <c r="C3" s="277"/>
      <c r="D3" s="277"/>
      <c r="E3" s="277"/>
      <c r="F3" s="48"/>
      <c r="G3" s="49"/>
      <c r="H3" s="48"/>
      <c r="I3" s="51"/>
    </row>
    <row r="4" spans="1:13" x14ac:dyDescent="0.2">
      <c r="B4" s="48"/>
      <c r="C4" s="48"/>
      <c r="D4" s="48"/>
      <c r="E4" s="48"/>
      <c r="F4" s="48"/>
      <c r="G4" s="49"/>
      <c r="H4" s="48"/>
      <c r="I4" s="51"/>
    </row>
    <row r="5" spans="1:13" x14ac:dyDescent="0.2">
      <c r="B5" s="52" t="s">
        <v>43</v>
      </c>
      <c r="C5" s="53">
        <v>2021</v>
      </c>
      <c r="D5" s="53"/>
      <c r="E5" s="53">
        <v>2020</v>
      </c>
      <c r="F5" s="53"/>
      <c r="G5" s="49"/>
      <c r="H5" s="48"/>
      <c r="I5" s="51"/>
    </row>
    <row r="6" spans="1:13" x14ac:dyDescent="0.2">
      <c r="B6" s="54" t="s">
        <v>340</v>
      </c>
      <c r="C6" s="45">
        <f>+'Estado de Situación'!C17</f>
        <v>52370529.740000002</v>
      </c>
      <c r="D6" s="45"/>
      <c r="E6" s="45">
        <v>31909324.84</v>
      </c>
      <c r="F6" s="45"/>
      <c r="G6" s="49"/>
      <c r="H6" s="48"/>
      <c r="I6" s="48"/>
    </row>
    <row r="7" spans="1:13" x14ac:dyDescent="0.2">
      <c r="B7" s="55"/>
      <c r="C7" s="47"/>
      <c r="D7" s="47"/>
      <c r="E7" s="47"/>
      <c r="F7" s="56"/>
      <c r="G7" s="49"/>
      <c r="H7" s="48"/>
      <c r="I7" s="48"/>
    </row>
    <row r="8" spans="1:13" x14ac:dyDescent="0.2">
      <c r="B8" s="55"/>
      <c r="C8" s="56"/>
      <c r="D8" s="56"/>
      <c r="E8" s="56"/>
      <c r="F8" s="56"/>
      <c r="G8" s="49"/>
      <c r="H8" s="48"/>
      <c r="I8" s="48"/>
    </row>
    <row r="9" spans="1:13" x14ac:dyDescent="0.2">
      <c r="B9" s="55"/>
      <c r="C9" s="56"/>
      <c r="D9" s="56"/>
      <c r="E9" s="56"/>
      <c r="F9" s="56"/>
      <c r="G9" s="49"/>
      <c r="H9" s="48"/>
      <c r="I9" s="48"/>
    </row>
    <row r="10" spans="1:13" x14ac:dyDescent="0.2">
      <c r="B10" s="276" t="s">
        <v>110</v>
      </c>
      <c r="C10" s="276"/>
      <c r="D10" s="276"/>
      <c r="E10" s="276"/>
      <c r="F10" s="276"/>
      <c r="G10" s="276"/>
      <c r="H10" s="48"/>
      <c r="I10" s="48"/>
    </row>
    <row r="11" spans="1:13" x14ac:dyDescent="0.2">
      <c r="B11" s="48" t="s">
        <v>365</v>
      </c>
      <c r="C11" s="48"/>
      <c r="D11" s="48"/>
      <c r="E11" s="48"/>
      <c r="F11" s="56"/>
      <c r="G11" s="49"/>
      <c r="H11" s="48"/>
      <c r="I11" s="48"/>
    </row>
    <row r="12" spans="1:13" x14ac:dyDescent="0.2">
      <c r="B12" s="48"/>
      <c r="C12" s="48"/>
      <c r="D12" s="48"/>
      <c r="E12" s="48"/>
      <c r="F12" s="56"/>
      <c r="G12" s="49"/>
      <c r="H12" s="48"/>
      <c r="I12" s="48"/>
    </row>
    <row r="13" spans="1:13" x14ac:dyDescent="0.2">
      <c r="B13" s="52" t="s">
        <v>43</v>
      </c>
      <c r="C13" s="53">
        <v>2021</v>
      </c>
      <c r="D13" s="53"/>
      <c r="E13" s="53">
        <v>2020</v>
      </c>
      <c r="F13" s="56"/>
      <c r="G13" s="49"/>
      <c r="H13" s="48"/>
      <c r="I13" s="48"/>
    </row>
    <row r="14" spans="1:13" x14ac:dyDescent="0.2">
      <c r="B14" s="52"/>
      <c r="C14" s="53"/>
      <c r="D14" s="53"/>
      <c r="E14" s="53"/>
      <c r="F14" s="56"/>
      <c r="G14" s="49"/>
      <c r="H14" s="48"/>
      <c r="I14" s="48"/>
    </row>
    <row r="15" spans="1:13" ht="25.5" x14ac:dyDescent="0.2">
      <c r="B15" s="89" t="s">
        <v>144</v>
      </c>
      <c r="C15" s="70">
        <v>3733852.26</v>
      </c>
      <c r="D15" s="51"/>
      <c r="E15" s="70">
        <v>5972504.5800000001</v>
      </c>
      <c r="F15" s="56"/>
      <c r="G15" s="49"/>
      <c r="H15" s="48"/>
      <c r="I15" s="48"/>
    </row>
    <row r="16" spans="1:13" x14ac:dyDescent="0.2">
      <c r="B16" s="55"/>
      <c r="C16" s="56"/>
      <c r="D16" s="56"/>
      <c r="E16" s="56"/>
      <c r="F16" s="56"/>
      <c r="G16" s="49"/>
      <c r="H16" s="48"/>
      <c r="I16" s="48"/>
    </row>
    <row r="17" spans="1:13" x14ac:dyDescent="0.2">
      <c r="B17" s="55"/>
      <c r="C17" s="56"/>
      <c r="D17" s="56"/>
      <c r="E17" s="56"/>
      <c r="F17" s="56"/>
      <c r="G17" s="49"/>
      <c r="H17" s="48"/>
      <c r="I17" s="48"/>
    </row>
    <row r="18" spans="1:13" x14ac:dyDescent="0.2">
      <c r="B18" s="48" t="s">
        <v>36</v>
      </c>
      <c r="C18" s="48"/>
      <c r="D18" s="48"/>
      <c r="E18" s="48"/>
      <c r="F18" s="48"/>
      <c r="G18" s="49"/>
      <c r="H18" s="48"/>
      <c r="I18" s="48"/>
    </row>
    <row r="19" spans="1:13" ht="15" x14ac:dyDescent="0.25">
      <c r="A19" s="35"/>
      <c r="B19" s="276" t="s">
        <v>111</v>
      </c>
      <c r="C19" s="276"/>
      <c r="D19" s="276"/>
      <c r="E19" s="276"/>
      <c r="F19" s="276"/>
      <c r="G19" s="276"/>
      <c r="H19" s="50"/>
      <c r="I19" s="50"/>
      <c r="J19" s="36"/>
      <c r="K19" s="36"/>
      <c r="L19" s="36"/>
      <c r="M19" s="36"/>
    </row>
    <row r="20" spans="1:13" x14ac:dyDescent="0.2">
      <c r="B20" s="48" t="s">
        <v>364</v>
      </c>
      <c r="C20" s="48"/>
      <c r="D20" s="48"/>
      <c r="E20" s="48"/>
      <c r="F20" s="48"/>
      <c r="G20" s="49"/>
      <c r="H20" s="48"/>
      <c r="I20" s="48"/>
    </row>
    <row r="21" spans="1:13" x14ac:dyDescent="0.2">
      <c r="B21" s="48"/>
      <c r="C21" s="48"/>
      <c r="D21" s="48"/>
      <c r="E21" s="48"/>
      <c r="F21" s="48"/>
      <c r="G21" s="49"/>
      <c r="H21" s="48"/>
      <c r="I21" s="48"/>
    </row>
    <row r="22" spans="1:13" x14ac:dyDescent="0.2">
      <c r="B22" s="52" t="s">
        <v>43</v>
      </c>
      <c r="C22" s="53">
        <v>2021</v>
      </c>
      <c r="D22" s="53"/>
      <c r="E22" s="53">
        <v>2020</v>
      </c>
      <c r="F22" s="53"/>
      <c r="G22" s="49"/>
      <c r="H22" s="48"/>
      <c r="I22" s="48"/>
    </row>
    <row r="23" spans="1:13" x14ac:dyDescent="0.2">
      <c r="B23" s="54" t="s">
        <v>143</v>
      </c>
      <c r="C23" s="45">
        <v>1795967.67</v>
      </c>
      <c r="D23" s="45"/>
      <c r="E23" s="45">
        <v>1065213.3700000001</v>
      </c>
      <c r="F23" s="45"/>
      <c r="G23" s="49"/>
      <c r="H23" s="48"/>
      <c r="I23" s="48"/>
    </row>
    <row r="24" spans="1:13" x14ac:dyDescent="0.2">
      <c r="B24" s="54" t="s">
        <v>341</v>
      </c>
      <c r="C24" s="45">
        <v>0</v>
      </c>
      <c r="D24" s="45"/>
      <c r="E24" s="45">
        <v>0</v>
      </c>
      <c r="F24" s="45"/>
      <c r="G24" s="49"/>
      <c r="H24" s="48"/>
      <c r="I24" s="48"/>
    </row>
    <row r="25" spans="1:13" x14ac:dyDescent="0.2">
      <c r="B25" s="54" t="s">
        <v>342</v>
      </c>
      <c r="C25" s="59">
        <v>0</v>
      </c>
      <c r="D25" s="45"/>
      <c r="E25" s="59">
        <f>+[1]Hoja1!F29</f>
        <v>0</v>
      </c>
      <c r="F25" s="45"/>
      <c r="G25" s="49"/>
      <c r="H25" s="48"/>
      <c r="I25" s="48"/>
    </row>
    <row r="26" spans="1:13" ht="15" thickBot="1" x14ac:dyDescent="0.25">
      <c r="B26" s="55" t="s">
        <v>37</v>
      </c>
      <c r="C26" s="46">
        <f>SUM(C23:C25)</f>
        <v>1795967.67</v>
      </c>
      <c r="D26" s="47"/>
      <c r="E26" s="46">
        <f>SUM(E23:E25)</f>
        <v>1065213.3700000001</v>
      </c>
      <c r="F26" s="56"/>
      <c r="G26" s="49"/>
      <c r="H26" s="48"/>
      <c r="I26" s="48"/>
    </row>
    <row r="27" spans="1:13" ht="15" thickTop="1" x14ac:dyDescent="0.2">
      <c r="B27" s="48"/>
      <c r="C27" s="54"/>
      <c r="D27" s="54"/>
      <c r="E27" s="54"/>
      <c r="F27" s="54"/>
      <c r="G27" s="49"/>
      <c r="H27" s="48"/>
      <c r="I27" s="48"/>
    </row>
    <row r="28" spans="1:13" x14ac:dyDescent="0.2">
      <c r="B28" s="48"/>
      <c r="C28" s="54"/>
      <c r="D28" s="54"/>
      <c r="E28" s="54"/>
      <c r="F28" s="54"/>
      <c r="G28" s="49"/>
      <c r="H28" s="48"/>
      <c r="I28" s="48"/>
    </row>
    <row r="29" spans="1:13" x14ac:dyDescent="0.2">
      <c r="B29" s="48"/>
      <c r="C29" s="54"/>
      <c r="D29" s="54"/>
      <c r="E29" s="54"/>
      <c r="F29" s="54"/>
      <c r="G29" s="49"/>
      <c r="H29" s="48"/>
      <c r="I29" s="48"/>
    </row>
    <row r="30" spans="1:13" x14ac:dyDescent="0.2">
      <c r="B30" s="48"/>
      <c r="C30" s="54"/>
      <c r="D30" s="54"/>
      <c r="E30" s="54"/>
      <c r="F30" s="54"/>
      <c r="G30" s="49"/>
      <c r="H30" s="48"/>
      <c r="I30" s="48"/>
    </row>
    <row r="31" spans="1:13" ht="15" x14ac:dyDescent="0.25">
      <c r="A31" s="35"/>
      <c r="B31" s="276" t="s">
        <v>112</v>
      </c>
      <c r="C31" s="276"/>
      <c r="D31" s="276"/>
      <c r="E31" s="276"/>
      <c r="F31" s="276"/>
      <c r="G31" s="276"/>
      <c r="H31" s="276"/>
      <c r="I31" s="276"/>
      <c r="J31" s="36"/>
      <c r="K31" s="36"/>
      <c r="L31" s="36"/>
      <c r="M31" s="36"/>
    </row>
    <row r="32" spans="1:13" x14ac:dyDescent="0.2">
      <c r="B32" s="278" t="s">
        <v>363</v>
      </c>
      <c r="C32" s="278"/>
      <c r="D32" s="278"/>
      <c r="E32" s="278"/>
      <c r="F32" s="278"/>
      <c r="G32" s="278"/>
      <c r="H32" s="278"/>
      <c r="I32" s="278"/>
    </row>
    <row r="33" spans="1:19" x14ac:dyDescent="0.2">
      <c r="A33" s="39"/>
      <c r="B33" s="51"/>
      <c r="C33" s="51"/>
      <c r="D33" s="51"/>
      <c r="E33" s="51"/>
      <c r="F33" s="51"/>
      <c r="G33" s="60"/>
      <c r="H33" s="51"/>
      <c r="I33" s="51"/>
      <c r="N33" s="39"/>
      <c r="O33" s="39"/>
      <c r="P33" s="39"/>
      <c r="Q33" s="39"/>
      <c r="R33" s="39"/>
      <c r="S33" s="39"/>
    </row>
    <row r="34" spans="1:19" x14ac:dyDescent="0.2">
      <c r="A34" s="39"/>
      <c r="B34" s="51"/>
      <c r="C34" s="51"/>
      <c r="D34" s="51"/>
      <c r="E34" s="51"/>
      <c r="F34" s="51"/>
      <c r="G34" s="60"/>
      <c r="H34" s="51"/>
      <c r="I34" s="51"/>
      <c r="N34" s="39"/>
      <c r="O34" s="39"/>
      <c r="P34" s="39"/>
      <c r="Q34" s="39"/>
      <c r="R34" s="39"/>
      <c r="S34" s="39"/>
    </row>
    <row r="35" spans="1:19" ht="25.5" x14ac:dyDescent="0.2">
      <c r="A35" s="39"/>
      <c r="B35" s="52" t="s">
        <v>43</v>
      </c>
      <c r="C35" s="61" t="s">
        <v>113</v>
      </c>
      <c r="D35" s="61"/>
      <c r="E35" s="61" t="s">
        <v>114</v>
      </c>
      <c r="F35" s="61"/>
      <c r="G35" s="62" t="s">
        <v>115</v>
      </c>
      <c r="H35" s="53"/>
      <c r="I35" s="143" t="s">
        <v>37</v>
      </c>
      <c r="K35" s="166"/>
      <c r="L35" s="166"/>
      <c r="M35" s="166"/>
      <c r="N35" s="166"/>
      <c r="O35" s="166"/>
      <c r="P35" s="166"/>
      <c r="Q35" s="39"/>
      <c r="R35" s="39"/>
      <c r="S35" s="39"/>
    </row>
    <row r="36" spans="1:19" x14ac:dyDescent="0.2">
      <c r="A36" s="39"/>
      <c r="B36" s="63" t="s">
        <v>330</v>
      </c>
      <c r="C36" s="64">
        <f>15446874.66+296709.6+10568624.75</f>
        <v>26312209.009999998</v>
      </c>
      <c r="D36" s="64"/>
      <c r="E36" s="64">
        <v>11753709.16</v>
      </c>
      <c r="F36" s="64"/>
      <c r="G36" s="64">
        <v>8866684.9299999997</v>
      </c>
      <c r="H36" s="64"/>
      <c r="I36" s="64">
        <f>+C36+E36+G36</f>
        <v>46932603.100000001</v>
      </c>
      <c r="N36" s="39"/>
      <c r="O36" s="39"/>
      <c r="P36" s="39"/>
      <c r="Q36" s="39"/>
      <c r="R36" s="39"/>
      <c r="S36" s="39"/>
    </row>
    <row r="37" spans="1:19" x14ac:dyDescent="0.2">
      <c r="A37" s="39"/>
      <c r="B37" s="63" t="s">
        <v>38</v>
      </c>
      <c r="C37" s="65"/>
      <c r="D37" s="64"/>
      <c r="E37" s="65">
        <v>160436.91</v>
      </c>
      <c r="F37" s="64"/>
      <c r="G37" s="65"/>
      <c r="H37" s="64"/>
      <c r="I37" s="65">
        <f>+C37+E37+G37</f>
        <v>160436.91</v>
      </c>
      <c r="N37" s="39"/>
      <c r="O37" s="39"/>
      <c r="P37" s="39"/>
      <c r="Q37" s="39"/>
      <c r="R37" s="39"/>
      <c r="S37" s="39"/>
    </row>
    <row r="38" spans="1:19" x14ac:dyDescent="0.2">
      <c r="A38" s="39"/>
      <c r="B38" s="66" t="s">
        <v>39</v>
      </c>
      <c r="C38" s="67">
        <f>SUM(C36:C37)</f>
        <v>26312209.009999998</v>
      </c>
      <c r="D38" s="67"/>
      <c r="E38" s="67">
        <f>SUM(E36:E37)</f>
        <v>11914146.07</v>
      </c>
      <c r="F38" s="67"/>
      <c r="G38" s="67">
        <f>SUM(G36:G37)</f>
        <v>8866684.9299999997</v>
      </c>
      <c r="H38" s="67"/>
      <c r="I38" s="67">
        <f>SUM(I36:I37)</f>
        <v>47093040.009999998</v>
      </c>
      <c r="J38" s="252"/>
      <c r="N38" s="39"/>
      <c r="O38" s="39"/>
      <c r="P38" s="39"/>
      <c r="Q38" s="39"/>
      <c r="R38" s="39"/>
      <c r="S38" s="39"/>
    </row>
    <row r="39" spans="1:19" x14ac:dyDescent="0.2">
      <c r="A39" s="39"/>
      <c r="B39" s="63"/>
      <c r="C39" s="64"/>
      <c r="D39" s="64"/>
      <c r="E39" s="64"/>
      <c r="F39" s="64"/>
      <c r="G39" s="64"/>
      <c r="H39" s="64"/>
      <c r="I39" s="64"/>
      <c r="N39" s="39"/>
      <c r="O39" s="39"/>
      <c r="P39" s="39"/>
      <c r="Q39" s="39"/>
      <c r="R39" s="39"/>
      <c r="S39" s="39"/>
    </row>
    <row r="40" spans="1:19" x14ac:dyDescent="0.2">
      <c r="A40" s="39"/>
      <c r="B40" s="63" t="s">
        <v>116</v>
      </c>
      <c r="C40" s="64">
        <f>10142862.83+205589.62+9908796.64</f>
        <v>20257249.09</v>
      </c>
      <c r="D40" s="64"/>
      <c r="E40" s="64">
        <v>2216608.79</v>
      </c>
      <c r="F40" s="64"/>
      <c r="G40" s="64">
        <v>7868336.5499999998</v>
      </c>
      <c r="H40" s="64"/>
      <c r="I40" s="64">
        <f t="shared" ref="I40:I41" si="0">+C40+E40+G40</f>
        <v>30342194.43</v>
      </c>
      <c r="N40" s="39"/>
      <c r="O40" s="39"/>
      <c r="P40" s="39"/>
      <c r="Q40" s="39"/>
      <c r="R40" s="39"/>
      <c r="S40" s="39"/>
    </row>
    <row r="41" spans="1:19" x14ac:dyDescent="0.2">
      <c r="A41" s="39"/>
      <c r="B41" s="63" t="s">
        <v>40</v>
      </c>
      <c r="C41" s="64">
        <v>1540193.15</v>
      </c>
      <c r="D41" s="64"/>
      <c r="E41" s="64">
        <v>420601.73</v>
      </c>
      <c r="F41" s="64"/>
      <c r="G41" s="64">
        <v>809242.7</v>
      </c>
      <c r="H41" s="64"/>
      <c r="I41" s="65">
        <f t="shared" si="0"/>
        <v>2770037.58</v>
      </c>
      <c r="N41" s="39"/>
      <c r="O41" s="39"/>
      <c r="P41" s="39"/>
      <c r="Q41" s="39"/>
      <c r="R41" s="39"/>
      <c r="S41" s="39"/>
    </row>
    <row r="42" spans="1:19" x14ac:dyDescent="0.2">
      <c r="A42" s="39"/>
      <c r="B42" s="66" t="s">
        <v>39</v>
      </c>
      <c r="C42" s="68">
        <f>SUM(C40:C41)</f>
        <v>21797442.239999998</v>
      </c>
      <c r="D42" s="67"/>
      <c r="E42" s="68">
        <f>SUM(E40:E41)</f>
        <v>2637210.52</v>
      </c>
      <c r="F42" s="67"/>
      <c r="G42" s="68">
        <f>SUM(G40:G41)</f>
        <v>8677579.25</v>
      </c>
      <c r="H42" s="67"/>
      <c r="I42" s="68">
        <f>SUM(I40:I41)</f>
        <v>33112232.009999998</v>
      </c>
      <c r="N42" s="39"/>
      <c r="O42" s="39"/>
      <c r="P42" s="39"/>
      <c r="Q42" s="39"/>
      <c r="R42" s="39"/>
      <c r="S42" s="39"/>
    </row>
    <row r="43" spans="1:19" ht="15" thickBot="1" x14ac:dyDescent="0.25">
      <c r="A43" s="39"/>
      <c r="B43" s="66" t="s">
        <v>117</v>
      </c>
      <c r="C43" s="69">
        <f>+C38-C42</f>
        <v>4514766.7699999996</v>
      </c>
      <c r="D43" s="67"/>
      <c r="E43" s="69">
        <f>+E38-E42</f>
        <v>9276935.5500000007</v>
      </c>
      <c r="F43" s="67"/>
      <c r="G43" s="69">
        <f>+G38-G42</f>
        <v>189105.6799999997</v>
      </c>
      <c r="H43" s="67"/>
      <c r="I43" s="69">
        <f>+I38-I42</f>
        <v>13980808</v>
      </c>
      <c r="J43" s="166"/>
      <c r="N43" s="39"/>
      <c r="O43" s="39"/>
      <c r="P43" s="39"/>
      <c r="Q43" s="39"/>
      <c r="R43" s="39"/>
      <c r="S43" s="39"/>
    </row>
    <row r="44" spans="1:19" ht="15" thickTop="1" x14ac:dyDescent="0.2">
      <c r="A44" s="39"/>
      <c r="B44" s="66"/>
      <c r="C44" s="67"/>
      <c r="D44" s="67"/>
      <c r="E44" s="67"/>
      <c r="F44" s="67"/>
      <c r="G44" s="67"/>
      <c r="H44" s="67"/>
      <c r="I44" s="67"/>
      <c r="J44" s="166"/>
      <c r="N44" s="39"/>
      <c r="O44" s="39"/>
      <c r="P44" s="39"/>
      <c r="Q44" s="39"/>
      <c r="R44" s="39"/>
      <c r="S44" s="39"/>
    </row>
    <row r="45" spans="1:19" x14ac:dyDescent="0.2">
      <c r="A45" s="39"/>
      <c r="B45" s="66"/>
      <c r="C45" s="67"/>
      <c r="D45" s="67"/>
      <c r="E45" s="67"/>
      <c r="F45" s="67"/>
      <c r="G45" s="67"/>
      <c r="H45" s="67"/>
      <c r="I45" s="67"/>
      <c r="J45" s="166"/>
      <c r="N45" s="39"/>
      <c r="O45" s="39"/>
      <c r="P45" s="39"/>
      <c r="Q45" s="39"/>
      <c r="R45" s="39"/>
      <c r="S45" s="39"/>
    </row>
    <row r="46" spans="1:19" ht="25.5" x14ac:dyDescent="0.2">
      <c r="A46" s="39"/>
      <c r="B46" s="52" t="s">
        <v>43</v>
      </c>
      <c r="C46" s="61" t="s">
        <v>113</v>
      </c>
      <c r="D46" s="61"/>
      <c r="E46" s="61" t="s">
        <v>114</v>
      </c>
      <c r="F46" s="61"/>
      <c r="G46" s="62" t="s">
        <v>115</v>
      </c>
      <c r="H46" s="53"/>
      <c r="I46" s="53" t="s">
        <v>37</v>
      </c>
      <c r="J46" s="166"/>
      <c r="N46" s="39"/>
      <c r="O46" s="39"/>
      <c r="P46" s="39"/>
      <c r="Q46" s="39"/>
      <c r="R46" s="39"/>
      <c r="S46" s="39"/>
    </row>
    <row r="47" spans="1:19" x14ac:dyDescent="0.2">
      <c r="A47" s="39"/>
      <c r="B47" s="144" t="s">
        <v>331</v>
      </c>
      <c r="C47" s="64">
        <v>16452021.76</v>
      </c>
      <c r="D47" s="145"/>
      <c r="E47" s="145">
        <v>34269832.310000002</v>
      </c>
      <c r="F47" s="145"/>
      <c r="G47" s="145">
        <v>47338517.539999999</v>
      </c>
      <c r="H47" s="145"/>
      <c r="I47" s="145">
        <f>+C47+E47+G47</f>
        <v>98060371.609999999</v>
      </c>
      <c r="N47" s="39"/>
      <c r="O47" s="39"/>
      <c r="P47" s="39"/>
      <c r="Q47" s="39"/>
      <c r="R47" s="39"/>
      <c r="S47" s="39"/>
    </row>
    <row r="48" spans="1:19" x14ac:dyDescent="0.2">
      <c r="A48" s="39"/>
      <c r="B48" s="144" t="s">
        <v>38</v>
      </c>
      <c r="C48" s="64">
        <v>2486985.39</v>
      </c>
      <c r="D48" s="145"/>
      <c r="E48" s="145"/>
      <c r="F48" s="145"/>
      <c r="G48" s="145"/>
      <c r="H48" s="145"/>
      <c r="I48" s="145">
        <f>+C48+E48+G48</f>
        <v>2486985.39</v>
      </c>
      <c r="J48" s="252"/>
      <c r="N48" s="39"/>
      <c r="O48" s="39"/>
      <c r="P48" s="39"/>
      <c r="Q48" s="39"/>
      <c r="R48" s="39"/>
      <c r="S48" s="39"/>
    </row>
    <row r="49" spans="1:19" x14ac:dyDescent="0.2">
      <c r="A49" s="39"/>
      <c r="B49" s="146" t="s">
        <v>39</v>
      </c>
      <c r="C49" s="68">
        <f>SUM(C47:C48)</f>
        <v>18939007.149999999</v>
      </c>
      <c r="D49" s="147"/>
      <c r="E49" s="147">
        <f>SUM(E47:E48)</f>
        <v>34269832.310000002</v>
      </c>
      <c r="F49" s="147"/>
      <c r="G49" s="147">
        <f>SUM(G47:G48)</f>
        <v>47338517.539999999</v>
      </c>
      <c r="H49" s="147"/>
      <c r="I49" s="147">
        <f>SUM(I47:I48)</f>
        <v>100547357</v>
      </c>
      <c r="N49" s="39"/>
      <c r="O49" s="39"/>
      <c r="P49" s="39"/>
      <c r="Q49" s="39"/>
      <c r="R49" s="39"/>
      <c r="S49" s="39"/>
    </row>
    <row r="50" spans="1:19" x14ac:dyDescent="0.2">
      <c r="A50" s="39"/>
      <c r="B50" s="144"/>
      <c r="C50" s="64"/>
      <c r="D50" s="145"/>
      <c r="E50" s="145"/>
      <c r="F50" s="145"/>
      <c r="G50" s="145"/>
      <c r="H50" s="145"/>
      <c r="I50" s="145">
        <f t="shared" ref="I50:I51" si="1">+C50+E50+G50</f>
        <v>0</v>
      </c>
      <c r="N50" s="39"/>
      <c r="O50" s="39"/>
      <c r="P50" s="39"/>
      <c r="Q50" s="39"/>
      <c r="R50" s="39"/>
      <c r="S50" s="39"/>
    </row>
    <row r="51" spans="1:19" x14ac:dyDescent="0.2">
      <c r="A51" s="39"/>
      <c r="B51" s="144" t="s">
        <v>116</v>
      </c>
      <c r="C51" s="64">
        <v>9710773.1999999993</v>
      </c>
      <c r="D51" s="145"/>
      <c r="E51" s="145">
        <v>22118456.18</v>
      </c>
      <c r="F51" s="145"/>
      <c r="G51" s="145">
        <v>22214423.84</v>
      </c>
      <c r="H51" s="145"/>
      <c r="I51" s="145">
        <f t="shared" si="1"/>
        <v>54043653.219999999</v>
      </c>
      <c r="J51" s="166"/>
      <c r="N51" s="39"/>
      <c r="O51" s="39"/>
      <c r="P51" s="39"/>
      <c r="Q51" s="39"/>
      <c r="R51" s="39"/>
      <c r="S51" s="39"/>
    </row>
    <row r="52" spans="1:19" x14ac:dyDescent="0.2">
      <c r="A52" s="39"/>
      <c r="B52" s="144" t="s">
        <v>40</v>
      </c>
      <c r="C52" s="145">
        <v>1664391.7</v>
      </c>
      <c r="D52" s="145"/>
      <c r="E52" s="145">
        <v>3485135.75</v>
      </c>
      <c r="F52" s="145"/>
      <c r="G52" s="145">
        <v>7524382.3300000001</v>
      </c>
      <c r="H52" s="145"/>
      <c r="I52" s="148">
        <f>+C52+E52+G52</f>
        <v>12673909.780000001</v>
      </c>
      <c r="N52" s="39"/>
      <c r="O52" s="39"/>
      <c r="P52" s="39"/>
      <c r="Q52" s="39"/>
      <c r="R52" s="39"/>
      <c r="S52" s="39"/>
    </row>
    <row r="53" spans="1:19" x14ac:dyDescent="0.2">
      <c r="A53" s="39"/>
      <c r="B53" s="146" t="s">
        <v>39</v>
      </c>
      <c r="C53" s="147">
        <f>SUM(C51:C52)</f>
        <v>11375164.899999999</v>
      </c>
      <c r="D53" s="149"/>
      <c r="E53" s="147">
        <f>SUM(E51:E52)</f>
        <v>25603591.93</v>
      </c>
      <c r="F53" s="149"/>
      <c r="G53" s="147">
        <f>SUM(G51:G52)</f>
        <v>29738806.170000002</v>
      </c>
      <c r="H53" s="149"/>
      <c r="I53" s="147">
        <f>SUM(I51:I52)</f>
        <v>66717563</v>
      </c>
      <c r="J53" s="237"/>
      <c r="N53" s="39"/>
      <c r="O53" s="39"/>
      <c r="P53" s="39"/>
      <c r="Q53" s="39"/>
      <c r="R53" s="39"/>
      <c r="S53" s="39"/>
    </row>
    <row r="54" spans="1:19" ht="15.75" thickBot="1" x14ac:dyDescent="0.3">
      <c r="A54" s="36"/>
      <c r="B54" s="146" t="s">
        <v>118</v>
      </c>
      <c r="C54" s="150">
        <f>+C49-C53</f>
        <v>7563842.25</v>
      </c>
      <c r="D54" s="149"/>
      <c r="E54" s="150">
        <f>+E49-E53</f>
        <v>8666240.3800000027</v>
      </c>
      <c r="F54" s="149"/>
      <c r="G54" s="150">
        <f>+G49-G53</f>
        <v>17599711.369999997</v>
      </c>
      <c r="H54" s="149"/>
      <c r="I54" s="150">
        <f>+I49-I53</f>
        <v>33829794</v>
      </c>
      <c r="J54" s="240"/>
      <c r="N54" s="39"/>
      <c r="O54" s="39"/>
      <c r="P54" s="39"/>
      <c r="Q54" s="39"/>
      <c r="R54" s="39"/>
      <c r="S54" s="39"/>
    </row>
    <row r="55" spans="1:19" ht="15.75" thickTop="1" x14ac:dyDescent="0.25">
      <c r="A55" s="36"/>
      <c r="B55" s="66"/>
      <c r="C55" s="67"/>
      <c r="D55" s="67"/>
      <c r="E55" s="67"/>
      <c r="F55" s="67"/>
      <c r="G55" s="67"/>
      <c r="H55" s="67"/>
      <c r="I55" s="47"/>
      <c r="J55" s="239"/>
      <c r="K55" s="36"/>
      <c r="L55" s="36"/>
      <c r="M55" s="36"/>
      <c r="N55" s="39"/>
      <c r="O55" s="39"/>
      <c r="P55" s="39"/>
      <c r="Q55" s="39"/>
      <c r="R55" s="39"/>
      <c r="S55" s="39"/>
    </row>
    <row r="56" spans="1:19" ht="15" x14ac:dyDescent="0.25">
      <c r="A56" s="35"/>
      <c r="B56" s="40"/>
      <c r="C56" s="41"/>
      <c r="D56" s="41"/>
      <c r="E56" s="41"/>
      <c r="F56" s="41"/>
      <c r="G56" s="41"/>
      <c r="H56" s="41"/>
      <c r="I56" s="41"/>
      <c r="J56" s="43"/>
      <c r="K56" s="36"/>
      <c r="L56" s="36"/>
      <c r="M56" s="36"/>
    </row>
    <row r="57" spans="1:19" ht="15" x14ac:dyDescent="0.25">
      <c r="A57" s="35"/>
      <c r="B57" s="40"/>
      <c r="C57" s="41"/>
      <c r="D57" s="41"/>
      <c r="E57" s="41"/>
      <c r="F57" s="41"/>
      <c r="G57" s="41"/>
      <c r="H57" s="41"/>
      <c r="I57" s="41"/>
      <c r="J57" s="240"/>
      <c r="K57" s="36"/>
      <c r="L57" s="36"/>
      <c r="M57" s="36"/>
    </row>
    <row r="58" spans="1:19" ht="15" x14ac:dyDescent="0.25">
      <c r="A58" s="35"/>
      <c r="B58" s="40"/>
      <c r="C58" s="41"/>
      <c r="D58" s="41"/>
      <c r="E58" s="41"/>
      <c r="F58" s="41"/>
      <c r="G58" s="41"/>
      <c r="H58" s="41"/>
      <c r="I58" s="41"/>
      <c r="J58" s="43"/>
      <c r="K58" s="36"/>
      <c r="L58" s="36"/>
      <c r="M58" s="36"/>
    </row>
    <row r="59" spans="1:19" ht="15" x14ac:dyDescent="0.25">
      <c r="A59" s="35"/>
      <c r="B59" s="138" t="s">
        <v>119</v>
      </c>
      <c r="C59" s="142"/>
      <c r="D59" s="142"/>
      <c r="E59" s="142"/>
      <c r="F59" s="142"/>
      <c r="G59" s="142"/>
      <c r="H59" s="47"/>
      <c r="I59" s="47"/>
      <c r="J59" s="36"/>
      <c r="K59" s="36"/>
      <c r="L59" s="36"/>
      <c r="M59" s="36"/>
    </row>
    <row r="60" spans="1:19" ht="15" x14ac:dyDescent="0.25">
      <c r="A60" s="35"/>
      <c r="B60" s="55"/>
      <c r="C60" s="47"/>
      <c r="D60" s="47"/>
      <c r="E60" s="47"/>
      <c r="F60" s="47"/>
      <c r="G60" s="47"/>
      <c r="H60" s="47"/>
      <c r="I60" s="48"/>
      <c r="J60" s="36"/>
      <c r="K60" s="36"/>
      <c r="L60" s="36"/>
      <c r="M60" s="36"/>
    </row>
    <row r="61" spans="1:19" x14ac:dyDescent="0.2">
      <c r="B61" s="48" t="s">
        <v>362</v>
      </c>
      <c r="C61" s="48"/>
      <c r="D61" s="48"/>
      <c r="E61" s="48"/>
      <c r="F61" s="48"/>
      <c r="G61" s="49"/>
      <c r="H61" s="48"/>
      <c r="I61" s="48"/>
    </row>
    <row r="62" spans="1:19" x14ac:dyDescent="0.2">
      <c r="B62" s="48"/>
      <c r="C62" s="48"/>
      <c r="D62" s="48"/>
      <c r="E62" s="48"/>
      <c r="F62" s="48"/>
      <c r="G62" s="49"/>
      <c r="H62" s="48"/>
      <c r="I62" s="48"/>
    </row>
    <row r="63" spans="1:19" s="39" customFormat="1" x14ac:dyDescent="0.2">
      <c r="B63" s="52" t="s">
        <v>43</v>
      </c>
      <c r="C63" s="53">
        <v>2021</v>
      </c>
      <c r="D63" s="53"/>
      <c r="E63" s="53">
        <v>2020</v>
      </c>
      <c r="F63" s="53"/>
      <c r="G63" s="70"/>
      <c r="H63" s="63"/>
      <c r="I63" s="51"/>
    </row>
    <row r="64" spans="1:19" x14ac:dyDescent="0.2">
      <c r="B64" s="54" t="s">
        <v>120</v>
      </c>
      <c r="C64" s="45">
        <v>6882773.7000000002</v>
      </c>
      <c r="D64" s="45"/>
      <c r="E64" s="45">
        <v>8005773.7000000002</v>
      </c>
      <c r="F64" s="45"/>
      <c r="G64" s="57"/>
      <c r="H64" s="54"/>
      <c r="I64" s="48"/>
    </row>
    <row r="65" spans="1:13" x14ac:dyDescent="0.2">
      <c r="B65" s="54" t="s">
        <v>332</v>
      </c>
      <c r="C65" s="45">
        <v>0</v>
      </c>
      <c r="D65" s="45"/>
      <c r="E65" s="45">
        <v>0</v>
      </c>
      <c r="F65" s="45"/>
      <c r="G65" s="57"/>
      <c r="H65" s="54"/>
      <c r="I65" s="48"/>
    </row>
    <row r="66" spans="1:13" x14ac:dyDescent="0.2">
      <c r="B66" s="54" t="s">
        <v>333</v>
      </c>
      <c r="C66" s="59">
        <f>+-6152528.78</f>
        <v>-6152528.7800000003</v>
      </c>
      <c r="D66" s="45"/>
      <c r="E66" s="59">
        <f>+-6035956.5</f>
        <v>-6035956.5</v>
      </c>
      <c r="F66" s="45"/>
      <c r="G66" s="57"/>
      <c r="H66" s="54"/>
      <c r="I66" s="48"/>
    </row>
    <row r="67" spans="1:13" ht="15" thickBot="1" x14ac:dyDescent="0.25">
      <c r="B67" s="55" t="s">
        <v>37</v>
      </c>
      <c r="C67" s="46">
        <f>SUM(C64:C66)</f>
        <v>730244.91999999993</v>
      </c>
      <c r="D67" s="47"/>
      <c r="E67" s="46">
        <f>SUM(E64:E66)</f>
        <v>1969817.2000000002</v>
      </c>
      <c r="F67" s="47"/>
      <c r="G67" s="47"/>
      <c r="H67" s="54"/>
      <c r="I67" s="48"/>
    </row>
    <row r="68" spans="1:13" ht="15" thickTop="1" x14ac:dyDescent="0.2">
      <c r="B68" s="55"/>
      <c r="C68" s="45"/>
      <c r="D68" s="45"/>
      <c r="E68" s="45"/>
      <c r="F68" s="45"/>
      <c r="G68" s="57"/>
      <c r="H68" s="54"/>
      <c r="I68" s="48"/>
    </row>
    <row r="69" spans="1:13" x14ac:dyDescent="0.2">
      <c r="B69" s="48"/>
      <c r="C69" s="48"/>
      <c r="D69" s="48"/>
      <c r="E69" s="48"/>
      <c r="F69" s="48"/>
      <c r="G69" s="57"/>
      <c r="H69" s="54"/>
      <c r="I69" s="48"/>
    </row>
    <row r="70" spans="1:13" x14ac:dyDescent="0.2">
      <c r="B70" s="55"/>
      <c r="C70" s="47"/>
      <c r="D70" s="47"/>
      <c r="E70" s="47"/>
      <c r="F70" s="47"/>
      <c r="G70" s="49"/>
      <c r="H70" s="48"/>
      <c r="I70" s="48"/>
    </row>
    <row r="71" spans="1:13" x14ac:dyDescent="0.2">
      <c r="B71" s="55"/>
      <c r="C71" s="47"/>
      <c r="D71" s="47"/>
      <c r="E71" s="47"/>
      <c r="F71" s="47"/>
      <c r="G71" s="49"/>
      <c r="H71" s="48"/>
      <c r="I71" s="48"/>
    </row>
    <row r="72" spans="1:13" x14ac:dyDescent="0.2">
      <c r="B72" s="55"/>
      <c r="C72" s="47"/>
      <c r="D72" s="47"/>
      <c r="E72" s="47"/>
      <c r="F72" s="48"/>
      <c r="G72" s="49"/>
      <c r="H72" s="48"/>
      <c r="I72" s="50"/>
    </row>
    <row r="73" spans="1:13" ht="15" x14ac:dyDescent="0.25">
      <c r="A73" s="35"/>
      <c r="B73" s="138" t="s">
        <v>121</v>
      </c>
      <c r="C73" s="138"/>
      <c r="D73" s="138"/>
      <c r="E73" s="138"/>
      <c r="F73" s="138"/>
      <c r="G73" s="141"/>
      <c r="H73" s="50"/>
      <c r="I73" s="48"/>
      <c r="J73" s="36"/>
      <c r="K73" s="36"/>
      <c r="L73" s="36"/>
      <c r="M73" s="36"/>
    </row>
    <row r="74" spans="1:13" x14ac:dyDescent="0.2">
      <c r="B74" s="48" t="s">
        <v>361</v>
      </c>
      <c r="C74" s="48"/>
      <c r="D74" s="48"/>
      <c r="E74" s="48"/>
      <c r="F74" s="48"/>
      <c r="G74" s="49"/>
      <c r="H74" s="48"/>
      <c r="I74" s="48"/>
    </row>
    <row r="75" spans="1:13" x14ac:dyDescent="0.2">
      <c r="B75" s="48"/>
      <c r="C75" s="48"/>
      <c r="D75" s="48"/>
      <c r="E75" s="48"/>
      <c r="F75" s="48"/>
      <c r="G75" s="49"/>
      <c r="H75" s="48"/>
      <c r="I75" s="51"/>
    </row>
    <row r="76" spans="1:13" s="39" customFormat="1" ht="15" x14ac:dyDescent="0.25">
      <c r="B76" s="52"/>
      <c r="C76" s="53">
        <v>2021</v>
      </c>
      <c r="D76" s="53"/>
      <c r="F76" s="53"/>
      <c r="G76" s="60"/>
      <c r="H76" s="58">
        <v>2020</v>
      </c>
      <c r="I76" s="232">
        <v>2562553.23</v>
      </c>
    </row>
    <row r="77" spans="1:13" x14ac:dyDescent="0.2">
      <c r="A77" s="39"/>
      <c r="B77" s="71"/>
      <c r="C77" s="64"/>
      <c r="D77" s="64"/>
      <c r="E77" s="64"/>
      <c r="F77" s="64"/>
      <c r="G77" s="70"/>
      <c r="H77" s="63"/>
      <c r="I77" s="51"/>
    </row>
    <row r="78" spans="1:13" x14ac:dyDescent="0.2">
      <c r="A78" s="39"/>
      <c r="B78" s="48"/>
      <c r="C78" s="64"/>
      <c r="D78" s="64"/>
      <c r="E78" s="64">
        <v>0</v>
      </c>
      <c r="F78" s="64"/>
      <c r="G78" s="70"/>
      <c r="H78" s="63"/>
      <c r="I78" s="51"/>
    </row>
    <row r="79" spans="1:13" x14ac:dyDescent="0.2">
      <c r="A79" s="164" t="s">
        <v>177</v>
      </c>
      <c r="B79" s="165" t="s">
        <v>178</v>
      </c>
      <c r="C79" s="165" t="s">
        <v>179</v>
      </c>
      <c r="D79" s="165" t="s">
        <v>180</v>
      </c>
      <c r="E79" s="165" t="s">
        <v>181</v>
      </c>
      <c r="F79" s="165" t="s">
        <v>182</v>
      </c>
      <c r="G79" s="37"/>
      <c r="H79" s="63"/>
      <c r="I79" s="51"/>
    </row>
    <row r="80" spans="1:13" x14ac:dyDescent="0.2">
      <c r="A80" s="162"/>
      <c r="B80" s="48"/>
      <c r="C80" s="48"/>
      <c r="D80" s="48"/>
      <c r="E80" s="67"/>
      <c r="F80" s="163">
        <f>SUM(G56:G79)</f>
        <v>0</v>
      </c>
      <c r="G80" s="37"/>
      <c r="H80" s="63"/>
      <c r="I80" s="51"/>
    </row>
    <row r="81" spans="1:9" x14ac:dyDescent="0.2">
      <c r="A81" s="171">
        <v>44559</v>
      </c>
      <c r="B81" s="170" t="s">
        <v>270</v>
      </c>
      <c r="C81" s="170" t="s">
        <v>236</v>
      </c>
      <c r="D81" s="158" t="s">
        <v>271</v>
      </c>
      <c r="F81" s="64">
        <v>552271.86</v>
      </c>
      <c r="G81" s="37"/>
      <c r="H81" s="63"/>
      <c r="I81" s="51"/>
    </row>
    <row r="82" spans="1:9" x14ac:dyDescent="0.2">
      <c r="A82" s="171">
        <v>44552</v>
      </c>
      <c r="B82" s="170" t="s">
        <v>262</v>
      </c>
      <c r="C82" s="170" t="s">
        <v>263</v>
      </c>
      <c r="D82" s="158" t="s">
        <v>264</v>
      </c>
      <c r="F82" s="64">
        <v>398943.6</v>
      </c>
      <c r="G82" s="37"/>
      <c r="H82" s="63"/>
      <c r="I82" s="51"/>
    </row>
    <row r="83" spans="1:9" x14ac:dyDescent="0.2">
      <c r="A83" s="171">
        <v>44558</v>
      </c>
      <c r="B83" s="170" t="s">
        <v>265</v>
      </c>
      <c r="C83" s="170" t="s">
        <v>268</v>
      </c>
      <c r="D83" s="158" t="s">
        <v>267</v>
      </c>
      <c r="F83" s="64">
        <v>216737.35</v>
      </c>
      <c r="G83" s="37"/>
      <c r="H83" s="63"/>
      <c r="I83" s="51"/>
    </row>
    <row r="84" spans="1:9" x14ac:dyDescent="0.2">
      <c r="A84" s="171">
        <v>44558</v>
      </c>
      <c r="B84" s="170" t="s">
        <v>265</v>
      </c>
      <c r="C84" s="170" t="s">
        <v>266</v>
      </c>
      <c r="D84" s="158" t="s">
        <v>267</v>
      </c>
      <c r="F84" s="64">
        <v>186791.28</v>
      </c>
      <c r="G84" s="37"/>
      <c r="H84" s="63"/>
      <c r="I84" s="51"/>
    </row>
    <row r="85" spans="1:9" x14ac:dyDescent="0.2">
      <c r="A85" s="171">
        <v>44502</v>
      </c>
      <c r="B85" s="169" t="s">
        <v>199</v>
      </c>
      <c r="C85" s="169" t="s">
        <v>200</v>
      </c>
      <c r="D85" s="167" t="s">
        <v>201</v>
      </c>
      <c r="F85" s="64">
        <v>170444.44</v>
      </c>
      <c r="G85" s="37"/>
      <c r="H85" s="63"/>
      <c r="I85" s="51"/>
    </row>
    <row r="86" spans="1:9" x14ac:dyDescent="0.2">
      <c r="A86" s="171">
        <v>44543</v>
      </c>
      <c r="B86" s="170" t="s">
        <v>235</v>
      </c>
      <c r="C86" s="170" t="s">
        <v>236</v>
      </c>
      <c r="D86" s="158" t="s">
        <v>237</v>
      </c>
      <c r="F86" s="64">
        <v>133246.78</v>
      </c>
      <c r="G86" s="37"/>
      <c r="H86" s="63"/>
      <c r="I86" s="51"/>
    </row>
    <row r="87" spans="1:9" x14ac:dyDescent="0.2">
      <c r="A87" s="171">
        <v>44514</v>
      </c>
      <c r="B87" s="169" t="s">
        <v>202</v>
      </c>
      <c r="C87" s="169" t="s">
        <v>203</v>
      </c>
      <c r="D87" s="167" t="s">
        <v>204</v>
      </c>
      <c r="F87" s="64">
        <v>53100</v>
      </c>
      <c r="G87" s="37"/>
      <c r="H87" s="63"/>
      <c r="I87" s="51"/>
    </row>
    <row r="88" spans="1:9" x14ac:dyDescent="0.2">
      <c r="A88" s="171">
        <v>44331</v>
      </c>
      <c r="B88" s="169" t="s">
        <v>202</v>
      </c>
      <c r="C88" s="169" t="s">
        <v>278</v>
      </c>
      <c r="D88" s="167" t="s">
        <v>204</v>
      </c>
      <c r="F88" s="64">
        <v>53100.28</v>
      </c>
      <c r="G88" s="37"/>
      <c r="H88" s="63"/>
      <c r="I88" s="51"/>
    </row>
    <row r="89" spans="1:9" x14ac:dyDescent="0.2">
      <c r="A89" s="171">
        <v>44531</v>
      </c>
      <c r="B89" s="169"/>
      <c r="C89" s="169" t="s">
        <v>195</v>
      </c>
      <c r="D89" s="167" t="s">
        <v>272</v>
      </c>
      <c r="F89" s="64">
        <v>50000</v>
      </c>
      <c r="G89" s="37"/>
      <c r="H89" s="63"/>
      <c r="I89" s="51"/>
    </row>
    <row r="90" spans="1:9" x14ac:dyDescent="0.2">
      <c r="A90" s="171">
        <v>44531</v>
      </c>
      <c r="B90" s="172">
        <v>131098762</v>
      </c>
      <c r="C90" s="169" t="s">
        <v>195</v>
      </c>
      <c r="D90" s="158" t="s">
        <v>274</v>
      </c>
      <c r="F90" s="64">
        <v>32000</v>
      </c>
      <c r="G90" s="37"/>
      <c r="H90" s="63"/>
      <c r="I90" s="51"/>
    </row>
    <row r="91" spans="1:9" x14ac:dyDescent="0.2">
      <c r="A91" s="171">
        <v>44530</v>
      </c>
      <c r="B91" s="170" t="s">
        <v>212</v>
      </c>
      <c r="C91" s="170" t="s">
        <v>213</v>
      </c>
      <c r="D91" s="158" t="s">
        <v>214</v>
      </c>
      <c r="F91" s="64">
        <v>26487.46</v>
      </c>
      <c r="G91" s="37"/>
      <c r="H91" s="63"/>
      <c r="I91" s="51"/>
    </row>
    <row r="92" spans="1:9" x14ac:dyDescent="0.2">
      <c r="A92" s="171">
        <v>44516</v>
      </c>
      <c r="B92" s="169" t="s">
        <v>205</v>
      </c>
      <c r="C92" s="169" t="s">
        <v>206</v>
      </c>
      <c r="D92" s="167" t="s">
        <v>207</v>
      </c>
      <c r="F92" s="64">
        <v>23480.01</v>
      </c>
      <c r="G92" s="37"/>
      <c r="H92" s="63"/>
      <c r="I92" s="51"/>
    </row>
    <row r="93" spans="1:9" x14ac:dyDescent="0.2">
      <c r="A93" s="171">
        <v>44533</v>
      </c>
      <c r="B93" s="170" t="s">
        <v>223</v>
      </c>
      <c r="C93" s="170" t="s">
        <v>226</v>
      </c>
      <c r="D93" s="158" t="s">
        <v>225</v>
      </c>
      <c r="F93" s="64">
        <v>20296</v>
      </c>
      <c r="G93" s="37"/>
      <c r="H93" s="63"/>
      <c r="I93" s="51"/>
    </row>
    <row r="94" spans="1:9" x14ac:dyDescent="0.2">
      <c r="A94" s="171">
        <v>44550</v>
      </c>
      <c r="B94" s="170" t="s">
        <v>255</v>
      </c>
      <c r="C94" s="170" t="s">
        <v>256</v>
      </c>
      <c r="D94" s="158" t="s">
        <v>257</v>
      </c>
      <c r="F94" s="64">
        <v>20000</v>
      </c>
      <c r="G94" s="37"/>
      <c r="H94" s="63"/>
      <c r="I94" s="51"/>
    </row>
    <row r="95" spans="1:9" x14ac:dyDescent="0.2">
      <c r="A95" s="171">
        <v>44531</v>
      </c>
      <c r="B95" s="170" t="s">
        <v>215</v>
      </c>
      <c r="C95" s="170" t="s">
        <v>216</v>
      </c>
      <c r="D95" s="158" t="s">
        <v>217</v>
      </c>
      <c r="F95" s="64">
        <v>19057.64</v>
      </c>
      <c r="G95" s="37"/>
      <c r="H95" s="63"/>
      <c r="I95" s="51"/>
    </row>
    <row r="96" spans="1:9" x14ac:dyDescent="0.2">
      <c r="A96" s="171">
        <v>44544</v>
      </c>
      <c r="B96" s="170" t="s">
        <v>238</v>
      </c>
      <c r="C96" s="170" t="s">
        <v>200</v>
      </c>
      <c r="D96" s="158" t="s">
        <v>239</v>
      </c>
      <c r="F96" s="64">
        <v>19000</v>
      </c>
      <c r="G96" s="37"/>
      <c r="H96" s="63"/>
      <c r="I96" s="51"/>
    </row>
    <row r="97" spans="1:12" x14ac:dyDescent="0.2">
      <c r="A97" s="171">
        <v>44544</v>
      </c>
      <c r="B97" s="170" t="s">
        <v>244</v>
      </c>
      <c r="C97" s="170" t="s">
        <v>245</v>
      </c>
      <c r="D97" s="158" t="s">
        <v>246</v>
      </c>
      <c r="F97" s="64">
        <v>18670.919999999998</v>
      </c>
      <c r="G97" s="37"/>
      <c r="H97" s="63"/>
      <c r="I97" s="51"/>
    </row>
    <row r="98" spans="1:12" x14ac:dyDescent="0.2">
      <c r="A98" s="171">
        <v>42807</v>
      </c>
      <c r="B98" s="172">
        <v>101025506</v>
      </c>
      <c r="C98" s="169" t="s">
        <v>183</v>
      </c>
      <c r="D98" s="167" t="s">
        <v>176</v>
      </c>
      <c r="E98" s="64"/>
      <c r="F98" s="70">
        <v>18644</v>
      </c>
      <c r="G98" s="37"/>
      <c r="H98" s="63"/>
      <c r="I98" s="51"/>
    </row>
    <row r="99" spans="1:12" x14ac:dyDescent="0.2">
      <c r="A99" s="171">
        <v>42815</v>
      </c>
      <c r="B99" s="172">
        <v>101025506</v>
      </c>
      <c r="C99" s="169" t="s">
        <v>184</v>
      </c>
      <c r="D99" s="167" t="s">
        <v>176</v>
      </c>
      <c r="E99" s="64"/>
      <c r="F99" s="70">
        <v>18644</v>
      </c>
      <c r="G99" s="37"/>
      <c r="H99" s="63"/>
      <c r="I99" s="51"/>
    </row>
    <row r="100" spans="1:12" x14ac:dyDescent="0.2">
      <c r="A100" s="171">
        <v>44533</v>
      </c>
      <c r="B100" s="170" t="s">
        <v>223</v>
      </c>
      <c r="C100" s="170" t="s">
        <v>230</v>
      </c>
      <c r="D100" s="158" t="s">
        <v>225</v>
      </c>
      <c r="F100" s="64">
        <v>17464</v>
      </c>
      <c r="G100" s="37"/>
      <c r="H100" s="63"/>
      <c r="I100" s="51"/>
    </row>
    <row r="101" spans="1:12" x14ac:dyDescent="0.2">
      <c r="A101" s="171">
        <v>44477</v>
      </c>
      <c r="B101" s="169" t="s">
        <v>194</v>
      </c>
      <c r="C101" s="169" t="s">
        <v>195</v>
      </c>
      <c r="D101" s="167" t="s">
        <v>196</v>
      </c>
      <c r="E101" s="64"/>
      <c r="F101" s="70">
        <v>17076.96</v>
      </c>
      <c r="G101" s="37"/>
      <c r="H101" s="63"/>
      <c r="I101" s="51"/>
    </row>
    <row r="102" spans="1:12" x14ac:dyDescent="0.2">
      <c r="A102" s="171">
        <v>44546</v>
      </c>
      <c r="B102" s="170" t="s">
        <v>249</v>
      </c>
      <c r="C102" s="170" t="s">
        <v>250</v>
      </c>
      <c r="D102" s="158" t="s">
        <v>251</v>
      </c>
      <c r="F102" s="64">
        <v>13650.11</v>
      </c>
      <c r="G102" s="37"/>
      <c r="H102" s="63"/>
      <c r="I102" s="51"/>
    </row>
    <row r="103" spans="1:12" x14ac:dyDescent="0.2">
      <c r="A103" s="171">
        <v>44544</v>
      </c>
      <c r="B103" s="170" t="s">
        <v>208</v>
      </c>
      <c r="C103" s="170" t="s">
        <v>248</v>
      </c>
      <c r="D103" s="158" t="s">
        <v>243</v>
      </c>
      <c r="F103" s="64">
        <v>13620</v>
      </c>
      <c r="G103" s="37"/>
      <c r="H103" s="63"/>
      <c r="I103" s="51"/>
    </row>
    <row r="104" spans="1:12" x14ac:dyDescent="0.2">
      <c r="A104" s="171">
        <v>44546</v>
      </c>
      <c r="B104" s="170" t="s">
        <v>249</v>
      </c>
      <c r="C104" s="170" t="s">
        <v>273</v>
      </c>
      <c r="D104" s="158" t="s">
        <v>251</v>
      </c>
      <c r="F104" s="64">
        <v>13568.02</v>
      </c>
      <c r="G104" s="37"/>
      <c r="H104" s="63"/>
      <c r="I104" s="51"/>
    </row>
    <row r="105" spans="1:12" x14ac:dyDescent="0.2">
      <c r="A105" s="171">
        <v>44544</v>
      </c>
      <c r="B105" s="170" t="s">
        <v>208</v>
      </c>
      <c r="C105" s="170" t="s">
        <v>247</v>
      </c>
      <c r="D105" s="158" t="s">
        <v>243</v>
      </c>
      <c r="F105" s="64">
        <v>12933</v>
      </c>
      <c r="G105" s="37"/>
      <c r="H105" s="63"/>
      <c r="I105" s="51"/>
    </row>
    <row r="106" spans="1:12" x14ac:dyDescent="0.2">
      <c r="A106" s="171">
        <v>44537</v>
      </c>
      <c r="B106" s="170" t="s">
        <v>232</v>
      </c>
      <c r="C106" s="170" t="s">
        <v>233</v>
      </c>
      <c r="D106" s="158" t="s">
        <v>234</v>
      </c>
      <c r="F106" s="64">
        <v>12075.01</v>
      </c>
      <c r="G106" s="37"/>
      <c r="H106" s="63"/>
      <c r="I106" s="51"/>
    </row>
    <row r="107" spans="1:12" x14ac:dyDescent="0.2">
      <c r="A107" s="171">
        <v>44442</v>
      </c>
      <c r="B107" s="172">
        <v>131279546</v>
      </c>
      <c r="C107" s="169" t="s">
        <v>191</v>
      </c>
      <c r="D107" s="167" t="s">
        <v>192</v>
      </c>
      <c r="E107" s="64"/>
      <c r="F107" s="70">
        <v>11800</v>
      </c>
      <c r="G107" s="37"/>
      <c r="H107" s="63"/>
      <c r="I107" s="51"/>
    </row>
    <row r="108" spans="1:12" x14ac:dyDescent="0.2">
      <c r="A108" s="171">
        <v>44475</v>
      </c>
      <c r="B108" s="172">
        <v>131279546</v>
      </c>
      <c r="C108" s="169" t="s">
        <v>193</v>
      </c>
      <c r="D108" s="167" t="s">
        <v>192</v>
      </c>
      <c r="E108" s="64"/>
      <c r="F108" s="70">
        <v>11800</v>
      </c>
      <c r="G108" s="37"/>
      <c r="H108" s="63"/>
      <c r="I108" s="51"/>
    </row>
    <row r="109" spans="1:12" x14ac:dyDescent="0.2">
      <c r="A109" s="171">
        <v>44504</v>
      </c>
      <c r="B109" s="169" t="s">
        <v>197</v>
      </c>
      <c r="C109" s="169" t="s">
        <v>198</v>
      </c>
      <c r="D109" s="167" t="s">
        <v>192</v>
      </c>
      <c r="F109" s="64">
        <v>11800</v>
      </c>
      <c r="G109" s="37"/>
      <c r="H109" s="63"/>
      <c r="I109" s="51"/>
    </row>
    <row r="110" spans="1:12" x14ac:dyDescent="0.2">
      <c r="A110" s="171">
        <v>44504</v>
      </c>
      <c r="B110" s="169" t="s">
        <v>208</v>
      </c>
      <c r="C110" s="169" t="s">
        <v>209</v>
      </c>
      <c r="D110" s="167" t="s">
        <v>210</v>
      </c>
      <c r="F110" s="64">
        <v>3591</v>
      </c>
      <c r="G110" s="37"/>
      <c r="H110" s="63"/>
      <c r="I110" s="51"/>
      <c r="J110" s="166"/>
      <c r="K110" s="166"/>
      <c r="L110" s="166"/>
    </row>
    <row r="111" spans="1:12" x14ac:dyDescent="0.2">
      <c r="A111" s="171">
        <v>44531</v>
      </c>
      <c r="B111" s="170" t="s">
        <v>197</v>
      </c>
      <c r="C111" s="170" t="s">
        <v>222</v>
      </c>
      <c r="D111" s="158" t="s">
        <v>192</v>
      </c>
      <c r="F111" s="64">
        <v>11800</v>
      </c>
      <c r="G111" s="37"/>
      <c r="H111" s="63"/>
      <c r="I111" s="51"/>
      <c r="J111" s="166"/>
      <c r="K111" s="166"/>
      <c r="L111" s="166"/>
    </row>
    <row r="112" spans="1:12" x14ac:dyDescent="0.2">
      <c r="A112" s="171">
        <v>44046</v>
      </c>
      <c r="B112" s="172">
        <v>101098376</v>
      </c>
      <c r="C112" s="169" t="s">
        <v>188</v>
      </c>
      <c r="D112" s="167" t="s">
        <v>189</v>
      </c>
      <c r="E112" s="64"/>
      <c r="F112" s="70">
        <v>11100</v>
      </c>
      <c r="G112" s="37"/>
      <c r="H112" s="63"/>
      <c r="I112" s="51"/>
      <c r="J112" s="166"/>
      <c r="K112" s="166"/>
      <c r="L112" s="166"/>
    </row>
    <row r="113" spans="1:12" x14ac:dyDescent="0.2">
      <c r="A113" s="171">
        <v>44410</v>
      </c>
      <c r="B113" s="172">
        <v>101098376</v>
      </c>
      <c r="C113" s="169" t="s">
        <v>190</v>
      </c>
      <c r="D113" s="167" t="s">
        <v>189</v>
      </c>
      <c r="E113" s="64"/>
      <c r="F113" s="70">
        <v>11100</v>
      </c>
      <c r="G113" s="37"/>
      <c r="H113" s="63"/>
      <c r="I113" s="51"/>
      <c r="J113" s="166"/>
      <c r="K113" s="166"/>
      <c r="L113" s="166"/>
    </row>
    <row r="114" spans="1:12" x14ac:dyDescent="0.2">
      <c r="A114" s="171">
        <v>44533</v>
      </c>
      <c r="B114" s="170" t="s">
        <v>240</v>
      </c>
      <c r="C114" s="170" t="s">
        <v>241</v>
      </c>
      <c r="D114" s="158" t="s">
        <v>242</v>
      </c>
      <c r="F114" s="64">
        <v>10393.44</v>
      </c>
      <c r="G114" s="37"/>
      <c r="H114" s="63"/>
      <c r="I114" s="51"/>
      <c r="J114" s="166"/>
      <c r="K114" s="166"/>
      <c r="L114" s="166"/>
    </row>
    <row r="115" spans="1:12" x14ac:dyDescent="0.2">
      <c r="A115" s="171">
        <v>44533</v>
      </c>
      <c r="B115" s="170" t="s">
        <v>223</v>
      </c>
      <c r="C115" s="170" t="s">
        <v>229</v>
      </c>
      <c r="D115" s="158" t="s">
        <v>225</v>
      </c>
      <c r="F115" s="64">
        <v>9912</v>
      </c>
      <c r="G115" s="37"/>
      <c r="H115" s="63"/>
      <c r="I115" s="51"/>
      <c r="J115" s="166"/>
      <c r="K115" s="166"/>
      <c r="L115" s="166"/>
    </row>
    <row r="116" spans="1:12" x14ac:dyDescent="0.2">
      <c r="A116" s="171">
        <v>44505</v>
      </c>
      <c r="B116" s="169" t="s">
        <v>208</v>
      </c>
      <c r="C116" s="169" t="s">
        <v>211</v>
      </c>
      <c r="D116" s="167" t="s">
        <v>210</v>
      </c>
      <c r="F116" s="64">
        <v>9322</v>
      </c>
      <c r="G116" s="37"/>
      <c r="H116" s="63"/>
      <c r="I116" s="51"/>
      <c r="J116" s="166"/>
      <c r="K116" s="166"/>
      <c r="L116" s="166"/>
    </row>
    <row r="117" spans="1:12" x14ac:dyDescent="0.2">
      <c r="A117" s="171">
        <v>44533</v>
      </c>
      <c r="B117" s="170" t="s">
        <v>223</v>
      </c>
      <c r="C117" s="170" t="s">
        <v>224</v>
      </c>
      <c r="D117" s="158" t="s">
        <v>225</v>
      </c>
      <c r="F117" s="64">
        <v>9204</v>
      </c>
      <c r="G117" s="37"/>
      <c r="H117" s="63"/>
      <c r="I117" s="51"/>
      <c r="J117" s="166"/>
      <c r="K117" s="166"/>
      <c r="L117" s="166"/>
    </row>
    <row r="118" spans="1:12" x14ac:dyDescent="0.2">
      <c r="A118" s="171">
        <v>44046</v>
      </c>
      <c r="B118" s="169" t="s">
        <v>185</v>
      </c>
      <c r="C118" s="169" t="s">
        <v>186</v>
      </c>
      <c r="D118" s="167" t="s">
        <v>187</v>
      </c>
      <c r="E118" s="64"/>
      <c r="F118" s="70">
        <v>8650</v>
      </c>
      <c r="G118" s="37"/>
      <c r="H118" s="63"/>
      <c r="I118" s="51"/>
      <c r="J118" s="166"/>
      <c r="K118" s="166"/>
      <c r="L118" s="166"/>
    </row>
    <row r="119" spans="1:12" x14ac:dyDescent="0.2">
      <c r="A119" s="171">
        <v>44533</v>
      </c>
      <c r="B119" s="170" t="s">
        <v>223</v>
      </c>
      <c r="C119" s="170" t="s">
        <v>231</v>
      </c>
      <c r="D119" s="158" t="s">
        <v>225</v>
      </c>
      <c r="F119" s="64">
        <v>8024</v>
      </c>
      <c r="G119" s="37"/>
      <c r="H119" s="63"/>
      <c r="I119" s="51"/>
      <c r="J119" s="166"/>
      <c r="K119" s="166"/>
      <c r="L119" s="166"/>
    </row>
    <row r="120" spans="1:12" x14ac:dyDescent="0.2">
      <c r="A120" s="171">
        <v>44533</v>
      </c>
      <c r="B120" s="170" t="s">
        <v>223</v>
      </c>
      <c r="C120" s="170" t="s">
        <v>228</v>
      </c>
      <c r="D120" s="158" t="s">
        <v>225</v>
      </c>
      <c r="F120" s="64">
        <v>7080</v>
      </c>
      <c r="G120" s="37"/>
      <c r="H120" s="63"/>
      <c r="I120" s="51"/>
    </row>
    <row r="121" spans="1:12" x14ac:dyDescent="0.2">
      <c r="A121" s="171">
        <v>44547</v>
      </c>
      <c r="B121" s="170" t="s">
        <v>252</v>
      </c>
      <c r="C121" s="170" t="s">
        <v>253</v>
      </c>
      <c r="D121" s="158" t="s">
        <v>254</v>
      </c>
      <c r="F121" s="64">
        <v>5988.5</v>
      </c>
      <c r="G121" s="37"/>
      <c r="H121" s="63"/>
      <c r="I121" s="51"/>
    </row>
    <row r="122" spans="1:12" x14ac:dyDescent="0.2">
      <c r="A122" s="171">
        <v>44531</v>
      </c>
      <c r="B122" s="170" t="s">
        <v>218</v>
      </c>
      <c r="C122" s="170" t="s">
        <v>219</v>
      </c>
      <c r="D122" s="158" t="s">
        <v>220</v>
      </c>
      <c r="F122" s="64">
        <v>4720</v>
      </c>
      <c r="G122" s="37"/>
      <c r="H122" s="63"/>
      <c r="I122" s="51"/>
    </row>
    <row r="123" spans="1:12" x14ac:dyDescent="0.2">
      <c r="A123" s="171">
        <v>44531</v>
      </c>
      <c r="B123" s="170" t="s">
        <v>218</v>
      </c>
      <c r="C123" s="170" t="s">
        <v>221</v>
      </c>
      <c r="D123" s="158" t="s">
        <v>220</v>
      </c>
      <c r="F123" s="64">
        <v>4720</v>
      </c>
      <c r="G123" s="37"/>
      <c r="H123" s="63"/>
      <c r="I123" s="51"/>
    </row>
    <row r="124" spans="1:12" x14ac:dyDescent="0.2">
      <c r="A124" s="171">
        <v>44550</v>
      </c>
      <c r="B124" s="170" t="s">
        <v>258</v>
      </c>
      <c r="C124" s="170" t="s">
        <v>259</v>
      </c>
      <c r="D124" s="158" t="s">
        <v>260</v>
      </c>
      <c r="F124" s="64">
        <v>4720</v>
      </c>
      <c r="G124" s="37"/>
      <c r="H124" s="63"/>
      <c r="I124" s="51"/>
    </row>
    <row r="125" spans="1:12" x14ac:dyDescent="0.2">
      <c r="A125" s="171">
        <v>44537</v>
      </c>
      <c r="B125" s="170" t="s">
        <v>208</v>
      </c>
      <c r="C125" s="170" t="s">
        <v>275</v>
      </c>
      <c r="D125" s="158" t="s">
        <v>243</v>
      </c>
      <c r="F125" s="64">
        <v>3648</v>
      </c>
      <c r="G125" s="37"/>
      <c r="H125" s="63"/>
      <c r="I125" s="51"/>
    </row>
    <row r="126" spans="1:12" x14ac:dyDescent="0.2">
      <c r="A126" s="171">
        <v>44511</v>
      </c>
      <c r="B126" s="169" t="s">
        <v>208</v>
      </c>
      <c r="C126" s="169" t="s">
        <v>277</v>
      </c>
      <c r="D126" s="167" t="s">
        <v>210</v>
      </c>
      <c r="F126" s="64">
        <v>3420</v>
      </c>
      <c r="G126" s="37"/>
      <c r="H126" s="63"/>
      <c r="I126" s="51"/>
    </row>
    <row r="127" spans="1:12" x14ac:dyDescent="0.2">
      <c r="A127" s="171">
        <v>44539</v>
      </c>
      <c r="B127" s="170" t="s">
        <v>208</v>
      </c>
      <c r="C127" s="170" t="s">
        <v>276</v>
      </c>
      <c r="D127" s="158" t="s">
        <v>243</v>
      </c>
      <c r="F127" s="64">
        <v>2907</v>
      </c>
      <c r="G127" s="37"/>
      <c r="H127" s="63"/>
      <c r="I127" s="51"/>
    </row>
    <row r="128" spans="1:12" x14ac:dyDescent="0.2">
      <c r="A128" s="171">
        <v>44558</v>
      </c>
      <c r="B128" s="170" t="s">
        <v>208</v>
      </c>
      <c r="C128" s="170" t="s">
        <v>269</v>
      </c>
      <c r="D128" s="158" t="s">
        <v>243</v>
      </c>
      <c r="F128" s="64">
        <v>2679</v>
      </c>
      <c r="G128" s="37"/>
      <c r="H128" s="63"/>
      <c r="I128" s="51"/>
    </row>
    <row r="129" spans="1:11" x14ac:dyDescent="0.2">
      <c r="A129" s="171">
        <v>44533</v>
      </c>
      <c r="B129" s="170" t="s">
        <v>223</v>
      </c>
      <c r="C129" s="170" t="s">
        <v>227</v>
      </c>
      <c r="D129" s="158" t="s">
        <v>225</v>
      </c>
      <c r="F129" s="64">
        <v>472</v>
      </c>
      <c r="G129" s="37"/>
      <c r="H129" s="63"/>
      <c r="I129" s="51"/>
    </row>
    <row r="130" spans="1:11" x14ac:dyDescent="0.2">
      <c r="A130" s="171">
        <v>44550</v>
      </c>
      <c r="B130" s="170" t="s">
        <v>240</v>
      </c>
      <c r="C130" s="170" t="s">
        <v>261</v>
      </c>
      <c r="D130" s="158" t="s">
        <v>242</v>
      </c>
      <c r="F130" s="64">
        <v>251.34</v>
      </c>
      <c r="G130" s="37"/>
      <c r="H130" s="51"/>
      <c r="I130" s="48"/>
    </row>
    <row r="131" spans="1:11" ht="15" thickBot="1" x14ac:dyDescent="0.25">
      <c r="A131" s="171"/>
      <c r="B131" s="48"/>
      <c r="C131" s="48"/>
      <c r="D131" s="48"/>
      <c r="E131" s="48"/>
      <c r="F131" s="168">
        <f>SUM(F81:F130)</f>
        <v>2300404.9999999995</v>
      </c>
      <c r="G131" s="37"/>
      <c r="H131" s="48"/>
      <c r="I131" s="48"/>
    </row>
    <row r="132" spans="1:11" ht="15" thickTop="1" x14ac:dyDescent="0.2">
      <c r="A132" s="138" t="s">
        <v>122</v>
      </c>
      <c r="B132" s="139"/>
      <c r="C132" s="139"/>
      <c r="D132" s="139"/>
      <c r="E132" s="139"/>
      <c r="F132" s="140"/>
      <c r="G132" s="37"/>
      <c r="H132" s="48"/>
      <c r="I132" s="48"/>
    </row>
    <row r="133" spans="1:11" ht="30" customHeight="1" x14ac:dyDescent="0.2">
      <c r="A133" s="157" t="s">
        <v>123</v>
      </c>
      <c r="B133" s="157"/>
      <c r="C133" s="157"/>
      <c r="D133" s="157"/>
      <c r="E133" s="157"/>
      <c r="F133" s="157"/>
      <c r="G133" s="37"/>
      <c r="H133" s="48"/>
      <c r="I133" s="48"/>
    </row>
    <row r="134" spans="1:11" x14ac:dyDescent="0.2">
      <c r="B134" s="48"/>
      <c r="C134" s="48"/>
      <c r="D134" s="48"/>
      <c r="E134" s="48"/>
      <c r="F134" s="48"/>
      <c r="G134" s="49"/>
      <c r="H134" s="48"/>
      <c r="I134" s="48"/>
    </row>
    <row r="135" spans="1:11" x14ac:dyDescent="0.2">
      <c r="B135" s="52" t="s">
        <v>43</v>
      </c>
      <c r="C135" s="53">
        <v>2021</v>
      </c>
      <c r="D135" s="53"/>
      <c r="E135" s="53">
        <v>2020</v>
      </c>
      <c r="F135" s="53"/>
      <c r="G135" s="49"/>
      <c r="H135" s="48"/>
      <c r="I135" s="48"/>
    </row>
    <row r="136" spans="1:11" x14ac:dyDescent="0.2">
      <c r="B136" s="54" t="s">
        <v>124</v>
      </c>
      <c r="C136" s="45">
        <v>74069466.140000001</v>
      </c>
      <c r="D136" s="45"/>
      <c r="E136" s="45">
        <v>47100870.610000014</v>
      </c>
      <c r="F136" s="45"/>
      <c r="G136" s="49"/>
      <c r="H136" s="48"/>
      <c r="I136" s="48"/>
    </row>
    <row r="137" spans="1:11" x14ac:dyDescent="0.2">
      <c r="B137" s="54" t="str">
        <f>+'Cambio del Patrimonio'!B15</f>
        <v>Ajuste al Patrimonio</v>
      </c>
      <c r="C137" s="45"/>
      <c r="D137" s="45"/>
      <c r="E137" s="45"/>
      <c r="F137" s="45"/>
      <c r="G137" s="49"/>
      <c r="H137" s="48"/>
      <c r="I137" s="48"/>
    </row>
    <row r="138" spans="1:11" x14ac:dyDescent="0.2">
      <c r="B138" s="54" t="s">
        <v>125</v>
      </c>
      <c r="C138" s="59">
        <f>+'Estado de Situación'!C40</f>
        <v>0</v>
      </c>
      <c r="D138" s="45"/>
      <c r="E138" s="59"/>
      <c r="F138" s="45"/>
      <c r="G138" s="49"/>
      <c r="H138" s="48"/>
      <c r="I138" s="48"/>
    </row>
    <row r="139" spans="1:11" ht="15" thickBot="1" x14ac:dyDescent="0.25">
      <c r="B139" s="55" t="s">
        <v>37</v>
      </c>
      <c r="C139" s="46">
        <f>SUM(C136:C138)</f>
        <v>74069466.140000001</v>
      </c>
      <c r="D139" s="47"/>
      <c r="E139" s="46">
        <f>SUM(E136:E138)</f>
        <v>47100870.610000014</v>
      </c>
      <c r="F139" s="47"/>
      <c r="G139" s="49"/>
      <c r="H139" s="48"/>
      <c r="I139" s="48"/>
    </row>
    <row r="140" spans="1:11" ht="15" thickTop="1" x14ac:dyDescent="0.2">
      <c r="B140" s="48"/>
      <c r="C140" s="72"/>
      <c r="D140" s="72"/>
      <c r="E140" s="72"/>
      <c r="F140" s="72"/>
      <c r="G140" s="49"/>
      <c r="H140" s="48"/>
      <c r="I140" s="73"/>
    </row>
    <row r="141" spans="1:11" ht="38.25" customHeight="1" x14ac:dyDescent="0.2">
      <c r="B141" s="277" t="s">
        <v>334</v>
      </c>
      <c r="C141" s="277"/>
      <c r="D141" s="277"/>
      <c r="E141" s="277"/>
      <c r="F141" s="277"/>
      <c r="G141" s="277"/>
      <c r="H141" s="73"/>
      <c r="I141" s="48"/>
      <c r="J141" s="44"/>
      <c r="K141" s="44"/>
    </row>
    <row r="142" spans="1:11" x14ac:dyDescent="0.2">
      <c r="B142" s="151"/>
      <c r="C142" s="151"/>
      <c r="D142" s="151"/>
      <c r="E142" s="151"/>
      <c r="F142" s="151"/>
      <c r="G142" s="74"/>
      <c r="H142" s="151"/>
      <c r="I142" s="48"/>
      <c r="J142" s="44"/>
      <c r="K142" s="44"/>
    </row>
    <row r="143" spans="1:11" x14ac:dyDescent="0.2">
      <c r="B143" s="151"/>
      <c r="C143" s="151"/>
      <c r="D143" s="151"/>
      <c r="E143" s="151"/>
      <c r="F143" s="151"/>
      <c r="G143" s="74"/>
      <c r="H143" s="151"/>
      <c r="I143" s="48"/>
      <c r="J143" s="44"/>
      <c r="K143" s="44"/>
    </row>
    <row r="144" spans="1:11" x14ac:dyDescent="0.2">
      <c r="B144" s="151"/>
      <c r="C144" s="151"/>
      <c r="D144" s="151"/>
      <c r="E144" s="151"/>
      <c r="F144" s="151"/>
      <c r="G144" s="74"/>
      <c r="H144" s="151"/>
      <c r="I144" s="48"/>
      <c r="J144" s="44"/>
      <c r="K144" s="44"/>
    </row>
    <row r="145" spans="2:12" x14ac:dyDescent="0.2">
      <c r="B145" s="138" t="s">
        <v>126</v>
      </c>
      <c r="C145" s="139"/>
      <c r="D145" s="139"/>
      <c r="E145" s="139"/>
      <c r="F145" s="139"/>
      <c r="G145" s="140"/>
      <c r="H145" s="48"/>
      <c r="I145" s="48"/>
    </row>
    <row r="146" spans="2:12" x14ac:dyDescent="0.2">
      <c r="B146" s="48" t="s">
        <v>299</v>
      </c>
      <c r="C146" s="48"/>
      <c r="D146" s="48"/>
      <c r="E146" s="48"/>
      <c r="F146" s="48"/>
      <c r="G146" s="49"/>
      <c r="H146" s="48"/>
      <c r="I146" s="48"/>
    </row>
    <row r="147" spans="2:12" x14ac:dyDescent="0.2">
      <c r="B147" s="48"/>
      <c r="C147" s="48"/>
      <c r="D147" s="48"/>
      <c r="E147" s="48"/>
      <c r="F147" s="48"/>
      <c r="G147" s="49"/>
      <c r="H147" s="48"/>
      <c r="I147" s="48"/>
    </row>
    <row r="148" spans="2:12" x14ac:dyDescent="0.2">
      <c r="B148" s="52" t="s">
        <v>43</v>
      </c>
      <c r="C148" s="53">
        <v>2021</v>
      </c>
      <c r="D148" s="53"/>
      <c r="E148" s="53">
        <v>2020</v>
      </c>
      <c r="F148" s="53"/>
      <c r="G148" s="49"/>
      <c r="H148" s="48"/>
      <c r="I148" s="48"/>
    </row>
    <row r="149" spans="2:12" x14ac:dyDescent="0.2">
      <c r="B149" s="54" t="s">
        <v>335</v>
      </c>
      <c r="C149" s="45">
        <v>685174870.68999994</v>
      </c>
      <c r="D149" s="45"/>
      <c r="E149" s="45">
        <v>601773134.24000001</v>
      </c>
      <c r="F149" s="45"/>
      <c r="G149" s="49"/>
      <c r="H149" s="48"/>
      <c r="I149" s="48"/>
    </row>
    <row r="150" spans="2:12" ht="15" thickBot="1" x14ac:dyDescent="0.25">
      <c r="B150" s="55" t="s">
        <v>37</v>
      </c>
      <c r="C150" s="46">
        <f>SUM(C149)</f>
        <v>685174870.68999994</v>
      </c>
      <c r="D150" s="47"/>
      <c r="E150" s="46">
        <f>SUM(E149)</f>
        <v>601773134.24000001</v>
      </c>
      <c r="F150" s="47"/>
      <c r="G150" s="49"/>
      <c r="H150" s="48"/>
      <c r="I150" s="48"/>
    </row>
    <row r="151" spans="2:12" ht="15" thickTop="1" x14ac:dyDescent="0.2">
      <c r="B151" s="48"/>
      <c r="C151" s="54"/>
      <c r="D151" s="54"/>
      <c r="E151" s="54"/>
      <c r="F151" s="48"/>
      <c r="G151" s="49"/>
      <c r="H151" s="48"/>
      <c r="I151" s="48"/>
    </row>
    <row r="152" spans="2:12" x14ac:dyDescent="0.2">
      <c r="B152" s="48"/>
      <c r="C152" s="48"/>
      <c r="D152" s="48"/>
      <c r="E152" s="48"/>
      <c r="F152" s="48"/>
      <c r="G152" s="49"/>
      <c r="H152" s="48"/>
      <c r="I152" s="48"/>
    </row>
    <row r="153" spans="2:12" x14ac:dyDescent="0.2">
      <c r="B153" s="48"/>
      <c r="C153" s="48"/>
      <c r="D153" s="48"/>
      <c r="E153" s="48"/>
      <c r="F153" s="48"/>
      <c r="G153" s="49"/>
      <c r="H153" s="48"/>
      <c r="I153" s="48"/>
    </row>
    <row r="154" spans="2:12" x14ac:dyDescent="0.2">
      <c r="B154" s="138" t="s">
        <v>127</v>
      </c>
      <c r="C154" s="139"/>
      <c r="D154" s="139"/>
      <c r="E154" s="139"/>
      <c r="F154" s="139"/>
      <c r="G154" s="140"/>
      <c r="H154" s="48"/>
      <c r="I154" s="48"/>
    </row>
    <row r="155" spans="2:12" ht="25.5" customHeight="1" x14ac:dyDescent="0.2">
      <c r="B155" s="277" t="s">
        <v>312</v>
      </c>
      <c r="C155" s="277"/>
      <c r="D155" s="277"/>
      <c r="E155" s="277"/>
      <c r="F155" s="277"/>
      <c r="G155" s="277"/>
      <c r="H155" s="48"/>
      <c r="I155" s="48"/>
    </row>
    <row r="156" spans="2:12" x14ac:dyDescent="0.2">
      <c r="B156" s="48"/>
      <c r="C156" s="48"/>
      <c r="D156" s="48"/>
      <c r="E156" s="48"/>
      <c r="F156" s="48"/>
      <c r="G156" s="49"/>
      <c r="H156" s="48"/>
      <c r="I156" s="48"/>
    </row>
    <row r="157" spans="2:12" x14ac:dyDescent="0.2">
      <c r="B157" s="52" t="s">
        <v>43</v>
      </c>
      <c r="C157" s="53">
        <v>2021</v>
      </c>
      <c r="D157" s="53"/>
      <c r="E157" s="53">
        <v>2020</v>
      </c>
      <c r="F157" s="53"/>
      <c r="H157" s="235"/>
      <c r="I157" s="235"/>
      <c r="J157" s="42"/>
      <c r="K157" s="42"/>
      <c r="L157" s="42"/>
    </row>
    <row r="158" spans="2:12" x14ac:dyDescent="0.2">
      <c r="B158" s="49" t="s">
        <v>300</v>
      </c>
      <c r="C158" s="245">
        <v>325918075.45999998</v>
      </c>
      <c r="D158" s="45"/>
      <c r="E158" s="229">
        <v>349211077.00999999</v>
      </c>
      <c r="F158" s="45"/>
      <c r="H158" s="236"/>
      <c r="I158" s="236"/>
      <c r="J158" s="237"/>
      <c r="K158" s="237"/>
      <c r="L158" s="42"/>
    </row>
    <row r="159" spans="2:12" x14ac:dyDescent="0.2">
      <c r="B159" s="49" t="s">
        <v>301</v>
      </c>
      <c r="C159" s="245">
        <v>820913.71</v>
      </c>
      <c r="D159" s="45"/>
      <c r="E159" s="229">
        <v>952282.27</v>
      </c>
      <c r="F159" s="45"/>
      <c r="H159" s="236"/>
      <c r="I159" s="236"/>
      <c r="J159" s="237"/>
      <c r="K159" s="237"/>
      <c r="L159" s="42"/>
    </row>
    <row r="160" spans="2:12" x14ac:dyDescent="0.2">
      <c r="B160" s="49" t="s">
        <v>302</v>
      </c>
      <c r="C160" s="245">
        <v>39473997.07</v>
      </c>
      <c r="D160" s="45"/>
      <c r="E160" s="229">
        <v>89478992.510000005</v>
      </c>
      <c r="F160" s="45"/>
      <c r="H160" s="236"/>
      <c r="I160" s="236"/>
      <c r="J160" s="237"/>
      <c r="K160" s="237"/>
      <c r="L160" s="42"/>
    </row>
    <row r="161" spans="2:13" x14ac:dyDescent="0.2">
      <c r="B161" s="49" t="s">
        <v>303</v>
      </c>
      <c r="C161" s="245">
        <v>22780096.289999999</v>
      </c>
      <c r="D161" s="45"/>
      <c r="E161" s="229">
        <v>23270144.239999998</v>
      </c>
      <c r="F161" s="45"/>
      <c r="H161" s="236"/>
      <c r="I161" s="236"/>
      <c r="J161" s="237"/>
      <c r="K161" s="237"/>
      <c r="L161" s="42"/>
    </row>
    <row r="162" spans="2:13" ht="15" x14ac:dyDescent="0.25">
      <c r="B162" s="49" t="s">
        <v>128</v>
      </c>
      <c r="C162" s="245">
        <v>24456955.060000002</v>
      </c>
      <c r="D162" s="45"/>
      <c r="E162" s="229">
        <v>24281858.079999998</v>
      </c>
      <c r="F162" s="45"/>
      <c r="H162" s="238"/>
      <c r="I162" s="238"/>
      <c r="J162" s="239"/>
      <c r="K162" s="239"/>
      <c r="L162" s="42"/>
    </row>
    <row r="163" spans="2:13" x14ac:dyDescent="0.2">
      <c r="B163" s="49" t="s">
        <v>304</v>
      </c>
      <c r="C163" s="245">
        <v>2404939.75</v>
      </c>
      <c r="D163" s="45"/>
      <c r="E163" s="229">
        <v>2274098.5499999998</v>
      </c>
      <c r="F163" s="45"/>
      <c r="H163" s="236"/>
      <c r="I163" s="236"/>
      <c r="J163" s="42"/>
      <c r="K163" s="237"/>
      <c r="L163" s="42"/>
    </row>
    <row r="164" spans="2:13" x14ac:dyDescent="0.2">
      <c r="B164" s="49" t="s">
        <v>305</v>
      </c>
      <c r="C164" s="245">
        <v>45683827.219999999</v>
      </c>
      <c r="D164" s="45"/>
      <c r="E164" s="229">
        <v>29405543.859999999</v>
      </c>
      <c r="F164" s="45"/>
      <c r="H164" s="236"/>
      <c r="I164" s="236"/>
      <c r="J164" s="42"/>
      <c r="K164" s="237"/>
      <c r="L164" s="42"/>
    </row>
    <row r="165" spans="2:13" x14ac:dyDescent="0.2">
      <c r="B165" s="49" t="s">
        <v>306</v>
      </c>
      <c r="C165" s="245">
        <v>38674964.560000002</v>
      </c>
      <c r="D165" s="45"/>
      <c r="E165" s="229">
        <v>32235659.199999999</v>
      </c>
      <c r="F165" s="45"/>
      <c r="H165" s="236"/>
      <c r="I165" s="236"/>
      <c r="J165" s="42"/>
      <c r="K165" s="237"/>
      <c r="L165" s="42"/>
    </row>
    <row r="166" spans="2:13" x14ac:dyDescent="0.2">
      <c r="B166" s="49" t="s">
        <v>307</v>
      </c>
      <c r="C166" s="245">
        <v>83224675.299999997</v>
      </c>
      <c r="D166" s="45"/>
      <c r="E166" s="229">
        <v>23081128.280000001</v>
      </c>
      <c r="F166" s="45"/>
      <c r="H166" s="235"/>
      <c r="I166" s="236"/>
      <c r="J166" s="42"/>
      <c r="K166" s="237"/>
      <c r="L166" s="42"/>
    </row>
    <row r="167" spans="2:13" x14ac:dyDescent="0.2">
      <c r="B167" s="49" t="s">
        <v>308</v>
      </c>
      <c r="C167" s="245">
        <v>710650</v>
      </c>
      <c r="D167" s="45"/>
      <c r="E167" s="229">
        <v>2919502.64</v>
      </c>
      <c r="F167" s="45"/>
      <c r="H167" s="235"/>
      <c r="I167" s="236"/>
      <c r="J167" s="42"/>
      <c r="K167" s="237"/>
      <c r="L167" s="42"/>
    </row>
    <row r="168" spans="2:13" ht="15" x14ac:dyDescent="0.25">
      <c r="B168" s="49" t="s">
        <v>309</v>
      </c>
      <c r="C168" s="245">
        <v>2919519.99</v>
      </c>
      <c r="D168" s="45"/>
      <c r="E168" s="229">
        <v>3090400</v>
      </c>
      <c r="F168" s="45"/>
      <c r="H168" s="235"/>
      <c r="I168" s="236"/>
      <c r="J168" s="237"/>
      <c r="K168" s="240"/>
      <c r="L168" s="42"/>
    </row>
    <row r="169" spans="2:13" x14ac:dyDescent="0.2">
      <c r="B169" s="49" t="s">
        <v>310</v>
      </c>
      <c r="C169" s="245">
        <v>3379862.93</v>
      </c>
      <c r="D169" s="45"/>
      <c r="E169" s="229">
        <v>34610.06</v>
      </c>
      <c r="F169" s="45"/>
      <c r="H169" s="236"/>
      <c r="I169" s="236"/>
      <c r="J169" s="237"/>
      <c r="K169" s="42"/>
      <c r="L169" s="42"/>
    </row>
    <row r="170" spans="2:13" ht="15" thickBot="1" x14ac:dyDescent="0.25">
      <c r="B170" s="230" t="s">
        <v>311</v>
      </c>
      <c r="C170" s="246">
        <f>+C158+C159+C160+C161+C162+C163+C164+C165+C166+C167+C168+C169</f>
        <v>590448477.33999991</v>
      </c>
      <c r="D170" s="47"/>
      <c r="E170" s="231">
        <v>580235296.70000005</v>
      </c>
      <c r="F170" s="47"/>
      <c r="H170" s="235"/>
      <c r="I170" s="236"/>
      <c r="J170" s="237"/>
      <c r="K170" s="42"/>
      <c r="L170" s="42"/>
    </row>
    <row r="171" spans="2:13" ht="15" thickTop="1" x14ac:dyDescent="0.2">
      <c r="B171" s="277" t="s">
        <v>336</v>
      </c>
      <c r="C171" s="277"/>
      <c r="D171" s="277"/>
      <c r="E171" s="277"/>
      <c r="F171" s="277"/>
      <c r="G171" s="277"/>
      <c r="H171" s="54"/>
      <c r="I171" s="75"/>
      <c r="J171" s="237"/>
      <c r="K171" s="42"/>
      <c r="L171" s="42"/>
    </row>
    <row r="172" spans="2:13" ht="12.75" customHeight="1" x14ac:dyDescent="0.2">
      <c r="B172" s="277"/>
      <c r="C172" s="277"/>
      <c r="D172" s="277"/>
      <c r="E172" s="277"/>
      <c r="F172" s="277"/>
      <c r="G172" s="277"/>
      <c r="H172" s="75"/>
      <c r="I172" s="54"/>
      <c r="J172" s="241"/>
      <c r="K172" s="242"/>
      <c r="L172" s="42"/>
    </row>
    <row r="173" spans="2:13" ht="12.75" customHeight="1" x14ac:dyDescent="0.2">
      <c r="B173" s="73"/>
      <c r="C173" s="73"/>
      <c r="D173" s="73"/>
      <c r="E173" s="73"/>
      <c r="F173" s="73"/>
      <c r="G173" s="74"/>
      <c r="H173" s="75"/>
      <c r="I173" s="54"/>
      <c r="J173" s="242"/>
      <c r="K173" s="242"/>
      <c r="L173" s="42"/>
    </row>
    <row r="174" spans="2:13" x14ac:dyDescent="0.2">
      <c r="B174" s="48"/>
      <c r="C174" s="72"/>
      <c r="D174" s="72"/>
      <c r="E174" s="72"/>
      <c r="F174" s="72"/>
      <c r="G174" s="49"/>
      <c r="H174" s="48"/>
      <c r="I174" s="48"/>
    </row>
    <row r="175" spans="2:13" x14ac:dyDescent="0.2">
      <c r="B175" s="276" t="s">
        <v>129</v>
      </c>
      <c r="C175" s="276"/>
      <c r="D175" s="276"/>
      <c r="E175" s="276"/>
      <c r="F175" s="276"/>
      <c r="G175" s="276"/>
      <c r="H175" s="48"/>
      <c r="I175" s="48"/>
      <c r="J175" s="42"/>
      <c r="K175" s="42"/>
      <c r="L175" s="42"/>
      <c r="M175" s="42"/>
    </row>
    <row r="176" spans="2:13" ht="29.25" customHeight="1" x14ac:dyDescent="0.2">
      <c r="B176" s="279" t="s">
        <v>367</v>
      </c>
      <c r="C176" s="279"/>
      <c r="D176" s="279"/>
      <c r="E176" s="279"/>
      <c r="F176" s="279"/>
      <c r="G176" s="279"/>
      <c r="H176" s="48"/>
      <c r="I176" s="48"/>
      <c r="J176" s="42"/>
      <c r="K176" s="42"/>
      <c r="L176" s="42"/>
      <c r="M176" s="42"/>
    </row>
    <row r="177" spans="2:13" x14ac:dyDescent="0.2">
      <c r="B177" s="48"/>
      <c r="C177" s="48"/>
      <c r="D177" s="48"/>
      <c r="E177" s="48"/>
      <c r="F177" s="48"/>
      <c r="G177" s="49"/>
      <c r="H177" s="48"/>
      <c r="I177" s="48"/>
      <c r="J177" s="42"/>
      <c r="K177" s="243"/>
      <c r="L177" s="243"/>
      <c r="M177" s="42"/>
    </row>
    <row r="178" spans="2:13" x14ac:dyDescent="0.2">
      <c r="B178" s="52" t="s">
        <v>43</v>
      </c>
      <c r="C178" s="53">
        <v>2021</v>
      </c>
      <c r="D178" s="53"/>
      <c r="E178" s="53">
        <v>2020</v>
      </c>
      <c r="F178" s="53"/>
      <c r="G178" s="49"/>
      <c r="H178" s="48"/>
      <c r="I178" s="48"/>
      <c r="J178" s="42"/>
      <c r="K178" s="243"/>
      <c r="L178" s="243"/>
      <c r="M178" s="42"/>
    </row>
    <row r="179" spans="2:13" s="27" customFormat="1" ht="15.75" x14ac:dyDescent="0.25">
      <c r="B179" s="5" t="s">
        <v>166</v>
      </c>
      <c r="C179" s="178">
        <f>66725223.22</f>
        <v>66725223.219999999</v>
      </c>
      <c r="D179" s="179"/>
      <c r="E179" s="178">
        <f>55784496.67</f>
        <v>55784496.670000002</v>
      </c>
      <c r="J179" s="110"/>
      <c r="K179" s="110"/>
      <c r="L179" s="110"/>
      <c r="M179" s="110"/>
    </row>
    <row r="180" spans="2:13" ht="12" customHeight="1" x14ac:dyDescent="0.2">
      <c r="B180" s="5" t="s">
        <v>14</v>
      </c>
      <c r="C180" s="178">
        <v>20427558.379999999</v>
      </c>
      <c r="E180" s="178">
        <v>17660691.640000001</v>
      </c>
      <c r="G180" s="49"/>
      <c r="H180" s="48"/>
      <c r="I180" s="48"/>
      <c r="J180" s="42"/>
      <c r="K180" s="243"/>
      <c r="L180" s="243"/>
      <c r="M180" s="42"/>
    </row>
    <row r="181" spans="2:13" ht="16.5" thickBot="1" x14ac:dyDescent="0.25">
      <c r="B181" s="4" t="s">
        <v>17</v>
      </c>
      <c r="C181" s="233">
        <f>SUM(C178:C180)</f>
        <v>87154802.599999994</v>
      </c>
      <c r="D181" s="234"/>
      <c r="E181" s="233">
        <f>SUM(E178:E180)</f>
        <v>73447208.310000002</v>
      </c>
      <c r="G181" s="49"/>
      <c r="H181" s="48"/>
      <c r="I181" s="48"/>
      <c r="J181" s="42"/>
      <c r="K181" s="42"/>
      <c r="L181" s="42"/>
      <c r="M181" s="42"/>
    </row>
    <row r="182" spans="2:13" ht="15" thickTop="1" x14ac:dyDescent="0.2">
      <c r="B182" s="48"/>
      <c r="C182" s="76"/>
      <c r="D182" s="54"/>
      <c r="E182" s="54"/>
      <c r="F182" s="48"/>
      <c r="G182" s="49"/>
      <c r="H182" s="48"/>
      <c r="I182" s="48"/>
      <c r="J182" s="42"/>
      <c r="K182" s="243"/>
      <c r="L182" s="243"/>
      <c r="M182" s="42"/>
    </row>
    <row r="183" spans="2:13" x14ac:dyDescent="0.2">
      <c r="B183" s="48"/>
      <c r="C183" s="76"/>
      <c r="D183" s="54"/>
      <c r="E183" s="54"/>
      <c r="F183" s="48"/>
      <c r="G183" s="49"/>
      <c r="H183" s="48"/>
      <c r="I183" s="48"/>
      <c r="J183" s="42"/>
      <c r="K183" s="243"/>
      <c r="L183" s="243"/>
      <c r="M183" s="42"/>
    </row>
    <row r="184" spans="2:13" x14ac:dyDescent="0.2">
      <c r="B184" s="48"/>
      <c r="C184" s="76"/>
      <c r="D184" s="54"/>
      <c r="E184" s="54"/>
      <c r="F184" s="48"/>
      <c r="G184" s="49"/>
      <c r="H184" s="48"/>
      <c r="I184" s="48"/>
      <c r="J184" s="42"/>
      <c r="K184" s="243"/>
      <c r="L184" s="243"/>
      <c r="M184" s="42"/>
    </row>
    <row r="185" spans="2:13" x14ac:dyDescent="0.2">
      <c r="B185" s="48"/>
      <c r="C185" s="76"/>
      <c r="D185" s="54"/>
      <c r="E185" s="54"/>
      <c r="F185" s="48"/>
      <c r="G185" s="49"/>
      <c r="H185" s="48"/>
      <c r="I185" s="48"/>
      <c r="J185" s="42"/>
      <c r="K185" s="243"/>
      <c r="L185" s="243"/>
      <c r="M185" s="42"/>
    </row>
    <row r="186" spans="2:13" x14ac:dyDescent="0.2">
      <c r="B186" s="48"/>
      <c r="C186" s="76"/>
      <c r="D186" s="54"/>
      <c r="E186" s="54"/>
      <c r="F186" s="48"/>
      <c r="G186" s="49"/>
      <c r="H186" s="48"/>
      <c r="I186" s="48"/>
      <c r="J186" s="42"/>
      <c r="K186" s="243"/>
      <c r="L186" s="243"/>
      <c r="M186" s="42"/>
    </row>
    <row r="187" spans="2:13" x14ac:dyDescent="0.2">
      <c r="B187" s="48"/>
      <c r="C187" s="76"/>
      <c r="D187" s="54"/>
      <c r="E187" s="54"/>
      <c r="F187" s="48"/>
      <c r="G187" s="49"/>
      <c r="H187" s="48"/>
      <c r="I187" s="48"/>
      <c r="J187" s="42"/>
      <c r="K187" s="243"/>
      <c r="L187" s="243"/>
      <c r="M187" s="42"/>
    </row>
    <row r="188" spans="2:13" x14ac:dyDescent="0.2">
      <c r="B188" s="276" t="s">
        <v>130</v>
      </c>
      <c r="C188" s="276"/>
      <c r="D188" s="276"/>
      <c r="E188" s="276"/>
      <c r="F188" s="276"/>
      <c r="G188" s="276"/>
      <c r="H188" s="48"/>
      <c r="I188" s="48"/>
      <c r="J188" s="42"/>
      <c r="K188" s="243"/>
      <c r="L188" s="42"/>
      <c r="M188" s="42"/>
    </row>
    <row r="189" spans="2:13" ht="27.75" customHeight="1" x14ac:dyDescent="0.2">
      <c r="B189" s="277" t="s">
        <v>368</v>
      </c>
      <c r="C189" s="277"/>
      <c r="D189" s="277"/>
      <c r="E189" s="277"/>
      <c r="F189" s="277"/>
      <c r="G189" s="277"/>
      <c r="H189" s="48"/>
      <c r="I189" s="48"/>
      <c r="J189" s="42"/>
      <c r="K189" s="243"/>
      <c r="L189" s="243"/>
      <c r="M189" s="42"/>
    </row>
    <row r="190" spans="2:13" x14ac:dyDescent="0.2">
      <c r="B190" s="51"/>
      <c r="C190" s="77"/>
      <c r="D190" s="77"/>
      <c r="E190" s="77"/>
      <c r="F190" s="77"/>
      <c r="G190" s="60"/>
      <c r="H190" s="51"/>
      <c r="I190" s="48"/>
      <c r="J190" s="42"/>
      <c r="K190" s="243"/>
      <c r="L190" s="243"/>
      <c r="M190" s="42"/>
    </row>
    <row r="191" spans="2:13" x14ac:dyDescent="0.2">
      <c r="B191" s="52" t="s">
        <v>43</v>
      </c>
      <c r="C191" s="53">
        <v>2021</v>
      </c>
      <c r="D191" s="53"/>
      <c r="E191" s="53">
        <v>2020</v>
      </c>
      <c r="F191" s="53"/>
      <c r="G191" s="60"/>
      <c r="H191" s="51"/>
      <c r="I191" s="48"/>
      <c r="J191" s="42"/>
      <c r="K191" s="243"/>
      <c r="L191" s="243"/>
      <c r="M191" s="42"/>
    </row>
    <row r="192" spans="2:13" x14ac:dyDescent="0.2">
      <c r="B192" s="63" t="s">
        <v>337</v>
      </c>
      <c r="C192" s="64">
        <v>418018.63</v>
      </c>
      <c r="D192" s="64"/>
      <c r="E192" s="64">
        <v>280915.28999999998</v>
      </c>
      <c r="F192" s="64"/>
      <c r="G192" s="60"/>
      <c r="H192" s="51"/>
      <c r="I192" s="48"/>
      <c r="J192" s="42"/>
      <c r="K192" s="243"/>
      <c r="L192" s="42"/>
      <c r="M192" s="42"/>
    </row>
    <row r="193" spans="2:13" x14ac:dyDescent="0.2">
      <c r="B193" s="63" t="s">
        <v>338</v>
      </c>
      <c r="C193" s="64">
        <v>420601.73</v>
      </c>
      <c r="D193" s="64"/>
      <c r="E193" s="64">
        <v>904402.71</v>
      </c>
      <c r="F193" s="64"/>
      <c r="G193" s="60"/>
      <c r="H193" s="51"/>
      <c r="I193" s="48"/>
      <c r="J193" s="42"/>
      <c r="K193" s="42"/>
      <c r="L193" s="42"/>
      <c r="M193" s="42"/>
    </row>
    <row r="194" spans="2:13" ht="15" x14ac:dyDescent="0.25">
      <c r="B194" s="63" t="s">
        <v>339</v>
      </c>
      <c r="C194" s="64">
        <v>809242.7</v>
      </c>
      <c r="D194" s="64"/>
      <c r="E194" s="64">
        <v>809134.35</v>
      </c>
      <c r="F194" s="64"/>
      <c r="G194" s="60"/>
      <c r="H194" s="51"/>
      <c r="I194" s="48"/>
      <c r="J194" s="43"/>
      <c r="K194" s="244"/>
      <c r="L194" s="244"/>
      <c r="M194" s="42"/>
    </row>
    <row r="195" spans="2:13" x14ac:dyDescent="0.2">
      <c r="B195" s="63" t="s">
        <v>131</v>
      </c>
      <c r="C195" s="64">
        <v>274226.68</v>
      </c>
      <c r="D195" s="64"/>
      <c r="E195" s="64">
        <v>178325.45</v>
      </c>
      <c r="F195" s="64"/>
      <c r="G195" s="60"/>
      <c r="H195" s="51"/>
      <c r="I195" s="48"/>
      <c r="J195" s="42"/>
      <c r="K195" s="42"/>
      <c r="L195" s="42"/>
      <c r="M195" s="42"/>
    </row>
    <row r="196" spans="2:13" ht="15" thickBot="1" x14ac:dyDescent="0.25">
      <c r="B196" s="66" t="s">
        <v>37</v>
      </c>
      <c r="C196" s="69">
        <f>SUM(C192:C195)</f>
        <v>1922089.74</v>
      </c>
      <c r="D196" s="64"/>
      <c r="E196" s="69">
        <f>SUM(E192:E195)</f>
        <v>2172777.8000000003</v>
      </c>
      <c r="F196" s="64"/>
      <c r="G196" s="60"/>
      <c r="H196" s="51"/>
      <c r="I196" s="48"/>
      <c r="J196" s="42"/>
      <c r="K196" s="42"/>
      <c r="L196" s="42"/>
      <c r="M196" s="42"/>
    </row>
    <row r="197" spans="2:13" ht="15" thickTop="1" x14ac:dyDescent="0.2">
      <c r="B197" s="51"/>
      <c r="C197" s="63"/>
      <c r="D197" s="63"/>
      <c r="E197" s="63"/>
      <c r="F197" s="63"/>
      <c r="G197" s="60"/>
      <c r="H197" s="51"/>
      <c r="I197" s="48"/>
    </row>
    <row r="198" spans="2:13" x14ac:dyDescent="0.2">
      <c r="B198" s="51"/>
      <c r="C198" s="51"/>
      <c r="D198" s="51"/>
      <c r="E198" s="51"/>
      <c r="F198" s="51"/>
      <c r="G198" s="60"/>
      <c r="H198" s="51"/>
      <c r="I198" s="48"/>
    </row>
    <row r="199" spans="2:13" x14ac:dyDescent="0.2">
      <c r="B199" s="51"/>
      <c r="C199" s="51"/>
      <c r="D199" s="51"/>
      <c r="E199" s="51"/>
      <c r="F199" s="51"/>
      <c r="G199" s="60"/>
      <c r="H199" s="51"/>
      <c r="I199" s="48"/>
    </row>
    <row r="200" spans="2:13" x14ac:dyDescent="0.2">
      <c r="B200" s="54"/>
      <c r="C200" s="78"/>
      <c r="D200" s="54"/>
      <c r="E200" s="54"/>
      <c r="F200" s="54"/>
      <c r="G200" s="49"/>
      <c r="H200" s="48"/>
      <c r="I200" s="48"/>
    </row>
    <row r="201" spans="2:13" x14ac:dyDescent="0.2">
      <c r="B201" s="48"/>
      <c r="C201" s="48"/>
      <c r="D201" s="48"/>
      <c r="E201" s="48"/>
      <c r="F201" s="48"/>
      <c r="G201" s="49"/>
      <c r="H201" s="48"/>
      <c r="I201" s="48"/>
    </row>
    <row r="202" spans="2:13" x14ac:dyDescent="0.2">
      <c r="B202" s="48"/>
      <c r="C202" s="48"/>
      <c r="D202" s="48"/>
      <c r="E202" s="48"/>
      <c r="F202" s="48"/>
      <c r="G202" s="49"/>
      <c r="H202" s="48"/>
      <c r="I202" s="48"/>
    </row>
    <row r="203" spans="2:13" x14ac:dyDescent="0.2">
      <c r="B203" s="48"/>
      <c r="C203" s="48"/>
      <c r="D203" s="48"/>
      <c r="E203" s="48"/>
      <c r="F203" s="48"/>
      <c r="G203" s="49"/>
      <c r="H203" s="48"/>
      <c r="I203" s="48"/>
    </row>
    <row r="204" spans="2:13" x14ac:dyDescent="0.2">
      <c r="B204" s="48"/>
      <c r="C204" s="48"/>
      <c r="D204" s="48"/>
      <c r="E204" s="48"/>
      <c r="F204" s="48"/>
      <c r="G204" s="49"/>
      <c r="H204" s="48"/>
      <c r="I204" s="48"/>
    </row>
  </sheetData>
  <autoFilter ref="A79:F129">
    <sortState ref="A128:F181">
      <sortCondition descending="1" ref="F127:F178"/>
    </sortState>
  </autoFilter>
  <mergeCells count="13">
    <mergeCell ref="B176:G176"/>
    <mergeCell ref="B189:G189"/>
    <mergeCell ref="B188:G188"/>
    <mergeCell ref="B175:G175"/>
    <mergeCell ref="B31:I31"/>
    <mergeCell ref="B141:G141"/>
    <mergeCell ref="B2:G2"/>
    <mergeCell ref="B10:G10"/>
    <mergeCell ref="B155:G155"/>
    <mergeCell ref="B171:G172"/>
    <mergeCell ref="B3:E3"/>
    <mergeCell ref="B32:I32"/>
    <mergeCell ref="B19:G19"/>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2"/>
  <sheetViews>
    <sheetView showGridLines="0" topLeftCell="B25" workbookViewId="0">
      <selection activeCell="K5" sqref="K5:M19"/>
    </sheetView>
  </sheetViews>
  <sheetFormatPr baseColWidth="10" defaultColWidth="20.42578125" defaultRowHeight="12.75" x14ac:dyDescent="0.2"/>
  <cols>
    <col min="1" max="1" width="7.85546875" style="54" customWidth="1"/>
    <col min="2" max="2" width="29.140625" style="54" customWidth="1"/>
    <col min="3" max="3" width="13.85546875" style="54" bestFit="1" customWidth="1"/>
    <col min="4" max="4" width="1.5703125" style="54" customWidth="1"/>
    <col min="5" max="5" width="13.140625" style="54" customWidth="1"/>
    <col min="6" max="6" width="1.5703125" style="54" customWidth="1"/>
    <col min="7" max="7" width="14.42578125" style="54" customWidth="1"/>
    <col min="8" max="8" width="1.5703125" style="54" customWidth="1"/>
    <col min="9" max="9" width="14.42578125" style="54" customWidth="1"/>
    <col min="10" max="16384" width="20.42578125" style="54"/>
  </cols>
  <sheetData>
    <row r="2" spans="2:13" x14ac:dyDescent="0.2">
      <c r="B2" s="280" t="s">
        <v>132</v>
      </c>
      <c r="C2" s="280"/>
      <c r="D2" s="280"/>
      <c r="E2" s="280"/>
      <c r="F2" s="126"/>
      <c r="G2" s="127"/>
      <c r="H2" s="127"/>
      <c r="I2" s="127"/>
    </row>
    <row r="3" spans="2:13" ht="32.25" customHeight="1" x14ac:dyDescent="0.2">
      <c r="B3" s="281" t="s">
        <v>170</v>
      </c>
      <c r="C3" s="281"/>
      <c r="D3" s="281"/>
      <c r="E3" s="281"/>
      <c r="F3" s="281"/>
      <c r="G3" s="281"/>
      <c r="H3" s="281"/>
      <c r="I3" s="281"/>
      <c r="J3" s="128"/>
      <c r="K3" s="128"/>
    </row>
    <row r="5" spans="2:13" ht="38.25" customHeight="1" x14ac:dyDescent="0.2">
      <c r="B5" s="129">
        <v>2020</v>
      </c>
      <c r="C5" s="130" t="s">
        <v>327</v>
      </c>
      <c r="D5" s="130"/>
      <c r="E5" s="130" t="s">
        <v>133</v>
      </c>
      <c r="F5" s="130"/>
      <c r="G5" s="131" t="s">
        <v>328</v>
      </c>
      <c r="H5" s="131"/>
      <c r="I5" s="132" t="s">
        <v>37</v>
      </c>
    </row>
    <row r="6" spans="2:13" x14ac:dyDescent="0.2">
      <c r="B6" s="133" t="s">
        <v>134</v>
      </c>
      <c r="C6" s="134"/>
      <c r="D6" s="134"/>
      <c r="E6" s="135"/>
      <c r="F6" s="135"/>
      <c r="G6" s="135"/>
      <c r="H6" s="135"/>
      <c r="I6" s="135"/>
    </row>
    <row r="7" spans="2:13" x14ac:dyDescent="0.2">
      <c r="B7" s="133" t="s">
        <v>329</v>
      </c>
      <c r="C7" s="211">
        <v>738792.88</v>
      </c>
      <c r="D7" s="211"/>
      <c r="E7" s="212">
        <v>476084.46</v>
      </c>
      <c r="F7" s="212"/>
      <c r="G7" s="212">
        <v>0</v>
      </c>
      <c r="H7" s="212"/>
      <c r="I7" s="212">
        <f>SUM(C7:G7)</f>
        <v>1214877.3400000001</v>
      </c>
    </row>
    <row r="8" spans="2:13" x14ac:dyDescent="0.2">
      <c r="B8" s="217" t="s">
        <v>38</v>
      </c>
      <c r="C8" s="213" t="s">
        <v>50</v>
      </c>
      <c r="D8" s="214"/>
      <c r="E8" s="212">
        <v>0</v>
      </c>
      <c r="F8" s="212"/>
      <c r="G8" s="212">
        <v>0</v>
      </c>
      <c r="H8" s="212"/>
      <c r="I8" s="212">
        <f>SUM(C8:G8)</f>
        <v>0</v>
      </c>
    </row>
    <row r="9" spans="2:13" x14ac:dyDescent="0.2">
      <c r="B9" s="133" t="s">
        <v>135</v>
      </c>
      <c r="C9" s="215">
        <f>SUM(C7:C8)</f>
        <v>738792.88</v>
      </c>
      <c r="D9" s="215"/>
      <c r="E9" s="216">
        <f>SUM(E7:E8)</f>
        <v>476084.46</v>
      </c>
      <c r="F9" s="216"/>
      <c r="G9" s="216">
        <f>SUM(G7:G8)</f>
        <v>0</v>
      </c>
      <c r="H9" s="216"/>
      <c r="I9" s="216">
        <f>SUM(I7:I8)</f>
        <v>1214877.3400000001</v>
      </c>
    </row>
    <row r="10" spans="2:13" x14ac:dyDescent="0.2">
      <c r="B10" s="133"/>
      <c r="C10" s="211"/>
      <c r="D10" s="217"/>
      <c r="E10" s="212"/>
      <c r="F10" s="212"/>
      <c r="G10" s="212"/>
      <c r="H10" s="212"/>
      <c r="I10" s="212"/>
    </row>
    <row r="11" spans="2:13" x14ac:dyDescent="0.2">
      <c r="B11" s="133" t="s">
        <v>325</v>
      </c>
      <c r="C11" s="218"/>
      <c r="D11" s="219"/>
      <c r="E11" s="220"/>
      <c r="F11" s="220"/>
      <c r="G11" s="217"/>
      <c r="H11" s="217"/>
      <c r="I11" s="221"/>
    </row>
    <row r="12" spans="2:13" ht="27" customHeight="1" x14ac:dyDescent="0.2">
      <c r="B12" s="136" t="s">
        <v>326</v>
      </c>
      <c r="C12" s="211">
        <v>108389.61</v>
      </c>
      <c r="D12" s="211"/>
      <c r="E12" s="212">
        <v>41274.36</v>
      </c>
      <c r="F12" s="212"/>
      <c r="G12" s="221">
        <v>0</v>
      </c>
      <c r="H12" s="221"/>
      <c r="I12" s="212">
        <f>C12+E12+G12</f>
        <v>149663.97</v>
      </c>
    </row>
    <row r="13" spans="2:13" x14ac:dyDescent="0.2">
      <c r="B13" s="135" t="s">
        <v>40</v>
      </c>
      <c r="C13" s="211">
        <v>0</v>
      </c>
      <c r="D13" s="211"/>
      <c r="E13" s="212"/>
      <c r="F13" s="212"/>
      <c r="G13" s="221"/>
      <c r="H13" s="221"/>
      <c r="I13" s="212">
        <f>SUM(C13:G13)</f>
        <v>0</v>
      </c>
    </row>
    <row r="14" spans="2:13" ht="15" x14ac:dyDescent="0.25">
      <c r="B14" s="135" t="s">
        <v>136</v>
      </c>
      <c r="C14" s="211">
        <f>+C9-C12</f>
        <v>630403.27</v>
      </c>
      <c r="D14" s="211"/>
      <c r="E14" s="212">
        <f>+E9-E12</f>
        <v>434810.10000000003</v>
      </c>
      <c r="F14" s="212"/>
      <c r="G14" s="212">
        <f>SUM(G12:G13)</f>
        <v>0</v>
      </c>
      <c r="H14" s="212"/>
      <c r="I14" s="222">
        <f>+C14+E14</f>
        <v>1065213.3700000001</v>
      </c>
      <c r="K14" s="16"/>
    </row>
    <row r="15" spans="2:13" x14ac:dyDescent="0.2">
      <c r="B15" s="135" t="s">
        <v>137</v>
      </c>
      <c r="C15" s="223">
        <f>+C14</f>
        <v>630403.27</v>
      </c>
      <c r="D15" s="216"/>
      <c r="E15" s="224">
        <f>+E14</f>
        <v>434810.10000000003</v>
      </c>
      <c r="F15" s="216"/>
      <c r="G15" s="224">
        <f>G9-G14</f>
        <v>0</v>
      </c>
      <c r="H15" s="216"/>
      <c r="I15" s="224">
        <f>+I9-I12</f>
        <v>1065213.3700000001</v>
      </c>
      <c r="M15" s="78"/>
    </row>
    <row r="16" spans="2:13" x14ac:dyDescent="0.2">
      <c r="K16" s="137"/>
    </row>
    <row r="17" spans="2:12" x14ac:dyDescent="0.2">
      <c r="L17" s="137"/>
    </row>
    <row r="18" spans="2:12" x14ac:dyDescent="0.2">
      <c r="E18" s="137"/>
      <c r="F18" s="137"/>
      <c r="G18" s="137"/>
      <c r="H18" s="137"/>
    </row>
    <row r="19" spans="2:12" ht="45" customHeight="1" x14ac:dyDescent="0.2">
      <c r="B19" s="129">
        <v>2021</v>
      </c>
      <c r="C19" s="130" t="s">
        <v>327</v>
      </c>
      <c r="D19" s="130"/>
      <c r="E19" s="130" t="s">
        <v>138</v>
      </c>
      <c r="F19" s="130"/>
      <c r="G19" s="131" t="s">
        <v>328</v>
      </c>
      <c r="H19" s="131"/>
      <c r="I19" s="132" t="s">
        <v>37</v>
      </c>
    </row>
    <row r="20" spans="2:12" x14ac:dyDescent="0.2">
      <c r="B20" s="134" t="s">
        <v>134</v>
      </c>
      <c r="C20" s="282">
        <v>1303112.0900000001</v>
      </c>
      <c r="D20" s="213"/>
      <c r="E20" s="282">
        <v>0</v>
      </c>
      <c r="F20" s="213"/>
      <c r="G20" s="282" t="s">
        <v>50</v>
      </c>
      <c r="H20" s="213"/>
      <c r="I20" s="282">
        <f>SUM(C20:G20)</f>
        <v>1303112.0900000001</v>
      </c>
    </row>
    <row r="21" spans="2:12" x14ac:dyDescent="0.2">
      <c r="B21" s="133" t="s">
        <v>329</v>
      </c>
      <c r="C21" s="282"/>
      <c r="D21" s="213"/>
      <c r="E21" s="282"/>
      <c r="F21" s="213"/>
      <c r="G21" s="282"/>
      <c r="H21" s="213"/>
      <c r="I21" s="282"/>
    </row>
    <row r="22" spans="2:12" x14ac:dyDescent="0.2">
      <c r="B22" s="133" t="s">
        <v>38</v>
      </c>
      <c r="C22" s="213">
        <v>1028422.14</v>
      </c>
      <c r="D22" s="213"/>
      <c r="E22" s="213">
        <v>495292.32</v>
      </c>
      <c r="F22" s="213"/>
      <c r="G22" s="213" t="s">
        <v>50</v>
      </c>
      <c r="H22" s="213"/>
      <c r="I22" s="213">
        <f>SUM(C22:G22)</f>
        <v>1523714.46</v>
      </c>
    </row>
    <row r="23" spans="2:12" x14ac:dyDescent="0.2">
      <c r="B23" s="133" t="s">
        <v>135</v>
      </c>
      <c r="C23" s="223">
        <f>SUM(C20:C22)</f>
        <v>2331534.23</v>
      </c>
      <c r="D23" s="215"/>
      <c r="E23" s="223">
        <f>SUM(E20:E22)</f>
        <v>495292.32</v>
      </c>
      <c r="F23" s="215"/>
      <c r="G23" s="225" t="s">
        <v>50</v>
      </c>
      <c r="H23" s="226"/>
      <c r="I23" s="223">
        <f>SUM(I20:I22)</f>
        <v>2826826.55</v>
      </c>
    </row>
    <row r="24" spans="2:12" x14ac:dyDescent="0.2">
      <c r="B24" s="133"/>
      <c r="C24" s="211"/>
      <c r="D24" s="211"/>
      <c r="E24" s="211"/>
      <c r="F24" s="211"/>
      <c r="G24" s="213"/>
      <c r="H24" s="213"/>
      <c r="I24" s="211"/>
    </row>
    <row r="25" spans="2:12" x14ac:dyDescent="0.2">
      <c r="B25" s="134" t="s">
        <v>325</v>
      </c>
      <c r="C25" s="218"/>
      <c r="D25" s="218"/>
      <c r="E25" s="211"/>
      <c r="F25" s="211"/>
      <c r="G25" s="213"/>
      <c r="H25" s="213"/>
      <c r="I25" s="227"/>
    </row>
    <row r="26" spans="2:12" ht="25.5" x14ac:dyDescent="0.2">
      <c r="B26" s="136" t="s">
        <v>326</v>
      </c>
      <c r="C26" s="228">
        <v>1030858.88</v>
      </c>
      <c r="D26" s="228"/>
      <c r="E26" s="211">
        <v>0</v>
      </c>
      <c r="F26" s="211"/>
      <c r="G26" s="213">
        <v>0</v>
      </c>
      <c r="H26" s="213"/>
      <c r="I26" s="211">
        <f>C26+E26+G26</f>
        <v>1030858.88</v>
      </c>
    </row>
    <row r="27" spans="2:12" x14ac:dyDescent="0.2">
      <c r="B27" s="135" t="s">
        <v>40</v>
      </c>
      <c r="C27" s="211">
        <v>0</v>
      </c>
      <c r="D27" s="211"/>
      <c r="E27" s="211">
        <v>0</v>
      </c>
      <c r="F27" s="211"/>
      <c r="G27" s="213">
        <v>0</v>
      </c>
      <c r="H27" s="213"/>
      <c r="I27" s="211">
        <f>SUM(C27:G27)</f>
        <v>0</v>
      </c>
      <c r="K27" s="57"/>
    </row>
    <row r="28" spans="2:12" x14ac:dyDescent="0.2">
      <c r="B28" s="135" t="s">
        <v>136</v>
      </c>
      <c r="C28" s="211">
        <f>+C23-C26</f>
        <v>1300675.3500000001</v>
      </c>
      <c r="D28" s="211"/>
      <c r="E28" s="211">
        <f>SUM(E26:E27)</f>
        <v>0</v>
      </c>
      <c r="F28" s="211"/>
      <c r="G28" s="213">
        <v>0</v>
      </c>
      <c r="H28" s="213"/>
      <c r="I28" s="211">
        <f>SUM(C28:G28)</f>
        <v>1300675.3500000001</v>
      </c>
    </row>
    <row r="29" spans="2:12" x14ac:dyDescent="0.2">
      <c r="B29" s="135" t="s">
        <v>137</v>
      </c>
      <c r="C29" s="223">
        <f>+C28</f>
        <v>1300675.3500000001</v>
      </c>
      <c r="D29" s="215"/>
      <c r="E29" s="223">
        <f>E23-E28</f>
        <v>495292.32</v>
      </c>
      <c r="F29" s="215"/>
      <c r="G29" s="225">
        <v>0</v>
      </c>
      <c r="H29" s="226"/>
      <c r="I29" s="223">
        <f>SUM(C29:G29)</f>
        <v>1795967.6700000002</v>
      </c>
    </row>
    <row r="30" spans="2:12" x14ac:dyDescent="0.2">
      <c r="K30" s="78"/>
    </row>
    <row r="32" spans="2:12" x14ac:dyDescent="0.2">
      <c r="J32" s="78"/>
    </row>
  </sheetData>
  <mergeCells count="6">
    <mergeCell ref="B2:E2"/>
    <mergeCell ref="B3:I3"/>
    <mergeCell ref="C20:C21"/>
    <mergeCell ref="E20:E21"/>
    <mergeCell ref="G20:G21"/>
    <mergeCell ref="I20:I21"/>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Estado de Situación</vt:lpstr>
      <vt:lpstr>Est. de Rendimiento Fin</vt:lpstr>
      <vt:lpstr>Cambio del Patrimonio</vt:lpstr>
      <vt:lpstr>Flujo de Efectivo</vt:lpstr>
      <vt:lpstr>Estado Comparativo</vt:lpstr>
      <vt:lpstr>Notas 1-6 Historia</vt:lpstr>
      <vt:lpstr>Notas 7-18</vt:lpstr>
      <vt:lpstr>Nota 9 (sola)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Soto</dc:creator>
  <cp:lastModifiedBy>Antonia Abreu Pena Helena</cp:lastModifiedBy>
  <cp:lastPrinted>2022-01-17T14:14:12Z</cp:lastPrinted>
  <dcterms:created xsi:type="dcterms:W3CDTF">2018-07-13T15:52:30Z</dcterms:created>
  <dcterms:modified xsi:type="dcterms:W3CDTF">2022-01-26T19:17:54Z</dcterms:modified>
</cp:coreProperties>
</file>